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tabRatio="852" activeTab="0"/>
  </bookViews>
  <sheets>
    <sheet name="Cover page" sheetId="1" r:id="rId1"/>
    <sheet name="Table 1" sheetId="2" r:id="rId2"/>
    <sheet name="Table 2A" sheetId="3" r:id="rId3"/>
    <sheet name="Table 2B" sheetId="4" r:id="rId4"/>
    <sheet name="Table 2C" sheetId="5" r:id="rId5"/>
    <sheet name="Table 2D" sheetId="6" r:id="rId6"/>
    <sheet name="Table 3A" sheetId="7" r:id="rId7"/>
    <sheet name="Table 3B" sheetId="8" r:id="rId8"/>
    <sheet name="Table 3C" sheetId="9" r:id="rId9"/>
    <sheet name="Table 3D" sheetId="10" r:id="rId10"/>
    <sheet name="Table 3E" sheetId="11" r:id="rId11"/>
    <sheet name="Table 4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COVER" localSheetId="0">'Cover page'!$A$1:$N$41</definedName>
    <definedName name="COVER" localSheetId="1">'Table 1'!#REF!</definedName>
    <definedName name="COVER" localSheetId="2">'Table 2A'!#REF!</definedName>
    <definedName name="COVER" localSheetId="3">'Table 2B'!#REF!</definedName>
    <definedName name="COVER" localSheetId="4">'Table 2C'!#REF!</definedName>
    <definedName name="COVER" localSheetId="5">'Table 2D'!#REF!</definedName>
    <definedName name="COVER" localSheetId="6">'Table 3A'!#REF!</definedName>
    <definedName name="COVER" localSheetId="7">'Table 3B'!#REF!</definedName>
    <definedName name="COVER" localSheetId="8">'Table 3C'!#REF!</definedName>
    <definedName name="COVER" localSheetId="9">'Table 3D'!#REF!</definedName>
    <definedName name="COVER" localSheetId="10">'Table 3E'!#REF!</definedName>
    <definedName name="COVER" localSheetId="11">'Table 4'!#REF!</definedName>
    <definedName name="COVER">#REF!</definedName>
    <definedName name="_xlnm.Print_Area" localSheetId="0">'Cover page'!#REF!,'Cover page'!#REF!,'Cover page'!#REF!</definedName>
    <definedName name="_xlnm.Print_Area" localSheetId="1">'Table 1'!$C$1:$J$38</definedName>
    <definedName name="_xlnm.Print_Area" localSheetId="2">'Table 2A'!$C$1:$J$65</definedName>
    <definedName name="_xlnm.Print_Area" localSheetId="3">'Table 2B'!$C$1:$J$45</definedName>
    <definedName name="_xlnm.Print_Area" localSheetId="4">'Table 2C'!$C$1:$J$45</definedName>
    <definedName name="_xlnm.Print_Area" localSheetId="5">'Table 2D'!$C$1:$J$45</definedName>
    <definedName name="_xlnm.Print_Area" localSheetId="6">'Table 3A'!$C$2:$I$46</definedName>
    <definedName name="_xlnm.Print_Area" localSheetId="7">'Table 3B'!$C$1:$I$51</definedName>
    <definedName name="_xlnm.Print_Area" localSheetId="8">'Table 3C'!$C$1:$I$51</definedName>
    <definedName name="_xlnm.Print_Area" localSheetId="9">'Table 3D'!$C$1:$I$51</definedName>
    <definedName name="_xlnm.Print_Area" localSheetId="10">'Table 3E'!$C$1:$I$51</definedName>
    <definedName name="_xlnm.Print_Area" localSheetId="11">'Table 4'!$A$1:$J$42</definedName>
    <definedName name="TAB1" localSheetId="0">'Cover page'!#REF!</definedName>
    <definedName name="TAB1" localSheetId="1">'Table 1'!$B$1:$J$38</definedName>
    <definedName name="TAB1" localSheetId="2">'Table 2A'!#REF!</definedName>
    <definedName name="TAB1" localSheetId="3">'Table 2B'!#REF!</definedName>
    <definedName name="TAB1" localSheetId="4">'Table 2C'!#REF!</definedName>
    <definedName name="TAB1" localSheetId="5">'Table 2D'!#REF!</definedName>
    <definedName name="TAB1" localSheetId="6">'Table 3A'!#REF!</definedName>
    <definedName name="TAB1" localSheetId="7">'Table 3B'!#REF!</definedName>
    <definedName name="TAB1" localSheetId="8">'Table 3C'!#REF!</definedName>
    <definedName name="TAB1" localSheetId="9">'Table 3D'!#REF!</definedName>
    <definedName name="TAB1" localSheetId="10">'Table 3E'!#REF!</definedName>
    <definedName name="TAB1" localSheetId="11">'Table 4'!#REF!</definedName>
    <definedName name="TAB1">#REF!</definedName>
    <definedName name="TAB2A" localSheetId="0">'Cover page'!#REF!</definedName>
    <definedName name="TAB2A" localSheetId="1">'Table 1'!#REF!</definedName>
    <definedName name="TAB2A" localSheetId="2">'Table 2A'!$A$1:$K$65</definedName>
    <definedName name="TAB2A" localSheetId="3">'Table 2B'!#REF!</definedName>
    <definedName name="TAB2A" localSheetId="4">'Table 2C'!#REF!</definedName>
    <definedName name="TAB2A" localSheetId="5">'Table 2D'!#REF!</definedName>
    <definedName name="TAB2A" localSheetId="6">'Table 3A'!#REF!</definedName>
    <definedName name="TAB2A" localSheetId="7">'Table 3B'!#REF!</definedName>
    <definedName name="TAB2A" localSheetId="8">'Table 3C'!#REF!</definedName>
    <definedName name="TAB2A" localSheetId="9">'Table 3D'!#REF!</definedName>
    <definedName name="TAB2A" localSheetId="10">'Table 3E'!#REF!</definedName>
    <definedName name="TAB2A" localSheetId="11">'Table 4'!#REF!</definedName>
    <definedName name="TAB2A">#REF!</definedName>
    <definedName name="TAB2B" localSheetId="0">'Cover page'!#REF!</definedName>
    <definedName name="TAB2B" localSheetId="1">'Table 1'!#REF!</definedName>
    <definedName name="TAB2B" localSheetId="2">'Table 2A'!#REF!</definedName>
    <definedName name="TAB2B" localSheetId="3">'Table 2B'!$B$1:$K$45</definedName>
    <definedName name="TAB2B" localSheetId="4">'Table 2C'!#REF!</definedName>
    <definedName name="TAB2B" localSheetId="5">'Table 2D'!#REF!</definedName>
    <definedName name="TAB2B" localSheetId="6">'Table 3A'!#REF!</definedName>
    <definedName name="TAB2B" localSheetId="7">'Table 3B'!#REF!</definedName>
    <definedName name="TAB2B" localSheetId="8">'Table 3C'!#REF!</definedName>
    <definedName name="TAB2B" localSheetId="9">'Table 3D'!#REF!</definedName>
    <definedName name="TAB2B" localSheetId="10">'Table 3E'!#REF!</definedName>
    <definedName name="TAB2B" localSheetId="11">'Table 4'!#REF!</definedName>
    <definedName name="TAB2B">#REF!</definedName>
    <definedName name="TAB2C" localSheetId="0">'Cover page'!#REF!</definedName>
    <definedName name="TAB2C" localSheetId="1">'Table 1'!#REF!</definedName>
    <definedName name="TAB2C" localSheetId="2">'Table 2A'!#REF!</definedName>
    <definedName name="TAB2C" localSheetId="3">'Table 2B'!#REF!</definedName>
    <definedName name="TAB2C" localSheetId="4">'Table 2C'!$B$1:$K$45</definedName>
    <definedName name="TAB2C" localSheetId="5">'Table 2D'!#REF!</definedName>
    <definedName name="TAB2C" localSheetId="6">'Table 3A'!#REF!</definedName>
    <definedName name="TAB2C" localSheetId="7">'Table 3B'!#REF!</definedName>
    <definedName name="TAB2C" localSheetId="8">'Table 3C'!#REF!</definedName>
    <definedName name="TAB2C" localSheetId="9">'Table 3D'!#REF!</definedName>
    <definedName name="TAB2C" localSheetId="10">'Table 3E'!#REF!</definedName>
    <definedName name="TAB2C" localSheetId="11">'Table 4'!#REF!</definedName>
    <definedName name="TAB2C">#REF!</definedName>
    <definedName name="TAB2D" localSheetId="0">'Cover page'!#REF!</definedName>
    <definedName name="TAB2D" localSheetId="1">'Table 1'!#REF!</definedName>
    <definedName name="TAB2D" localSheetId="2">'Table 2A'!#REF!</definedName>
    <definedName name="TAB2D" localSheetId="3">'Table 2B'!#REF!</definedName>
    <definedName name="TAB2D" localSheetId="4">'Table 2C'!#REF!</definedName>
    <definedName name="TAB2D" localSheetId="5">'Table 2D'!$B$1:$K$45</definedName>
    <definedName name="TAB2D" localSheetId="6">'Table 3A'!#REF!</definedName>
    <definedName name="TAB2D" localSheetId="7">'Table 3B'!#REF!</definedName>
    <definedName name="TAB2D" localSheetId="8">'Table 3C'!#REF!</definedName>
    <definedName name="TAB2D" localSheetId="9">'Table 3D'!#REF!</definedName>
    <definedName name="TAB2D" localSheetId="10">'Table 3E'!#REF!</definedName>
    <definedName name="TAB2D" localSheetId="11">'Table 4'!#REF!</definedName>
    <definedName name="TAB2D">#REF!</definedName>
    <definedName name="TAB3A" localSheetId="0">'Cover page'!#REF!</definedName>
    <definedName name="TAB3A" localSheetId="1">'Table 1'!#REF!</definedName>
    <definedName name="TAB3A" localSheetId="2">'Table 2A'!#REF!</definedName>
    <definedName name="TAB3A" localSheetId="3">'Table 2B'!#REF!</definedName>
    <definedName name="TAB3A" localSheetId="4">'Table 2C'!#REF!</definedName>
    <definedName name="TAB3A" localSheetId="5">'Table 2D'!#REF!</definedName>
    <definedName name="TAB3A" localSheetId="6">'Table 3A'!#REF!</definedName>
    <definedName name="TAB3A" localSheetId="7">'Table 3B'!$B$2:$K$52</definedName>
    <definedName name="TAB3A" localSheetId="8">'Table 3C'!#REF!</definedName>
    <definedName name="TAB3A" localSheetId="9">'Table 3D'!#REF!</definedName>
    <definedName name="TAB3A" localSheetId="10">'Table 3E'!#REF!</definedName>
    <definedName name="TAB3A" localSheetId="11">'Table 4'!#REF!</definedName>
    <definedName name="TAB3A">#REF!</definedName>
    <definedName name="TAB3B" localSheetId="0">'Cover page'!#REF!</definedName>
    <definedName name="TAB3B" localSheetId="1">'Table 1'!#REF!</definedName>
    <definedName name="TAB3B" localSheetId="2">'Table 2A'!#REF!</definedName>
    <definedName name="TAB3B" localSheetId="3">'Table 2B'!#REF!</definedName>
    <definedName name="TAB3B" localSheetId="4">'Table 2C'!#REF!</definedName>
    <definedName name="TAB3B" localSheetId="5">'Table 2D'!#REF!</definedName>
    <definedName name="TAB3B" localSheetId="6">'Table 3A'!#REF!</definedName>
    <definedName name="TAB3B" localSheetId="7">'Table 3B'!#REF!</definedName>
    <definedName name="TAB3B" localSheetId="8">'Table 3C'!$B$2:$K$52</definedName>
    <definedName name="TAB3B" localSheetId="9">'Table 3D'!#REF!</definedName>
    <definedName name="TAB3B" localSheetId="10">'Table 3E'!#REF!</definedName>
    <definedName name="TAB3B" localSheetId="11">'Table 4'!#REF!</definedName>
    <definedName name="TAB3B">#REF!</definedName>
    <definedName name="TAB3C" localSheetId="0">'Cover page'!#REF!</definedName>
    <definedName name="TAB3C" localSheetId="1">'Table 1'!#REF!</definedName>
    <definedName name="TAB3C" localSheetId="2">'Table 2A'!#REF!</definedName>
    <definedName name="TAB3C" localSheetId="3">'Table 2B'!#REF!</definedName>
    <definedName name="TAB3C" localSheetId="4">'Table 2C'!#REF!</definedName>
    <definedName name="TAB3C" localSheetId="5">'Table 2D'!#REF!</definedName>
    <definedName name="TAB3C" localSheetId="6">'Table 3A'!#REF!</definedName>
    <definedName name="TAB3C" localSheetId="7">'Table 3B'!#REF!</definedName>
    <definedName name="TAB3C" localSheetId="8">'Table 3C'!#REF!</definedName>
    <definedName name="TAB3C" localSheetId="9">'Table 3D'!$B$1:$K$52</definedName>
    <definedName name="TAB3C" localSheetId="10">'Table 3E'!#REF!</definedName>
    <definedName name="TAB3C" localSheetId="11">'Table 4'!#REF!</definedName>
    <definedName name="TAB3C">#REF!</definedName>
    <definedName name="TAB3D" localSheetId="0">'Cover page'!#REF!</definedName>
    <definedName name="TAB3D" localSheetId="1">'Table 1'!#REF!</definedName>
    <definedName name="TAB3D" localSheetId="2">'Table 2A'!#REF!</definedName>
    <definedName name="TAB3D" localSheetId="3">'Table 2B'!#REF!</definedName>
    <definedName name="TAB3D" localSheetId="4">'Table 2C'!#REF!</definedName>
    <definedName name="TAB3D" localSheetId="5">'Table 2D'!#REF!</definedName>
    <definedName name="TAB3D" localSheetId="6">'Table 3A'!#REF!</definedName>
    <definedName name="TAB3D" localSheetId="7">'Table 3B'!#REF!</definedName>
    <definedName name="TAB3D" localSheetId="8">'Table 3C'!#REF!</definedName>
    <definedName name="TAB3D" localSheetId="9">'Table 3D'!#REF!</definedName>
    <definedName name="TAB3D" localSheetId="10">'Table 3E'!$B$1:$K$53</definedName>
    <definedName name="TAB3D" localSheetId="11">'Table 4'!#REF!</definedName>
    <definedName name="TAB3D">#REF!</definedName>
    <definedName name="TAB3E" localSheetId="0">'Cover page'!#REF!</definedName>
    <definedName name="TAB3E" localSheetId="1">'Table 1'!#REF!</definedName>
    <definedName name="TAB3E" localSheetId="2">'Table 2A'!#REF!</definedName>
    <definedName name="TAB3E" localSheetId="3">'Table 2B'!#REF!</definedName>
    <definedName name="TAB3E" localSheetId="4">'Table 2C'!#REF!</definedName>
    <definedName name="TAB3E" localSheetId="5">'Table 2D'!#REF!</definedName>
    <definedName name="TAB3E" localSheetId="6">'Table 3A'!$B$2:$K$47</definedName>
    <definedName name="TAB3E" localSheetId="7">'Table 3B'!#REF!</definedName>
    <definedName name="TAB3E" localSheetId="8">'Table 3C'!#REF!</definedName>
    <definedName name="TAB3E" localSheetId="9">'Table 3D'!#REF!</definedName>
    <definedName name="TAB3E" localSheetId="10">'Table 3E'!#REF!</definedName>
    <definedName name="TAB3E" localSheetId="11">'Table 4'!#REF!</definedName>
    <definedName name="TAB3E">#REF!</definedName>
    <definedName name="TAB4" localSheetId="0">'Cover page'!#REF!</definedName>
    <definedName name="TAB4" localSheetId="1">'Table 1'!#REF!</definedName>
    <definedName name="TAB4" localSheetId="2">'Table 2A'!#REF!</definedName>
    <definedName name="TAB4" localSheetId="3">'Table 2B'!#REF!</definedName>
    <definedName name="TAB4" localSheetId="4">'Table 2C'!#REF!</definedName>
    <definedName name="TAB4" localSheetId="5">'Table 2D'!#REF!</definedName>
    <definedName name="TAB4" localSheetId="6">'Table 3A'!#REF!</definedName>
    <definedName name="TAB4" localSheetId="7">'Table 3B'!#REF!</definedName>
    <definedName name="TAB4" localSheetId="8">'Table 3C'!#REF!</definedName>
    <definedName name="TAB4" localSheetId="9">'Table 3D'!#REF!</definedName>
    <definedName name="TAB4" localSheetId="10">'Table 3E'!#REF!</definedName>
    <definedName name="TAB4" localSheetId="11">'Table 4'!$B$1:$J$31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<sst xmlns="http://schemas.openxmlformats.org/spreadsheetml/2006/main" count="1019" uniqueCount="531">
  <si>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</si>
  <si>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</si>
  <si>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</si>
  <si>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ESA 95</t>
  </si>
  <si>
    <t>codes</t>
  </si>
  <si>
    <t>planned</t>
  </si>
  <si>
    <t xml:space="preserve">Net borrowing (-)/ net lending (+) 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</si>
  <si>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</si>
  <si>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</si>
  <si>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</si>
  <si>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</si>
  <si>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</si>
  <si>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</si>
  <si>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</si>
  <si>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</si>
  <si>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</si>
  <si>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</si>
  <si>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</si>
  <si>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Level at nominal value outstanding at end of year</t>
  </si>
  <si>
    <t>By category:</t>
  </si>
  <si>
    <t xml:space="preserve">Currency and deposits </t>
  </si>
  <si>
    <t>AF.2</t>
  </si>
  <si>
    <t>Securities other than shares, exc. financial derivatives</t>
  </si>
  <si>
    <t>AF.33</t>
  </si>
  <si>
    <r>
      <t xml:space="preserve">    </t>
    </r>
    <r>
      <rPr>
        <sz val="12"/>
        <rFont val="Times New Roman"/>
        <family val="1"/>
      </rPr>
      <t>Short-term</t>
    </r>
  </si>
  <si>
    <t>AF.331</t>
  </si>
  <si>
    <r>
      <t xml:space="preserve">    </t>
    </r>
    <r>
      <rPr>
        <sz val="12"/>
        <rFont val="Times New Roman"/>
        <family val="1"/>
      </rPr>
      <t>Long-term</t>
    </r>
  </si>
  <si>
    <t>AF.332</t>
  </si>
  <si>
    <t>Loans</t>
  </si>
  <si>
    <t>AF.4</t>
  </si>
  <si>
    <t>AF.41</t>
  </si>
  <si>
    <t>AF.42</t>
  </si>
  <si>
    <t xml:space="preserve">Gross fixed capital formation </t>
  </si>
  <si>
    <t>P.51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</si>
  <si>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</si>
  <si>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</si>
  <si>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</si>
  <si>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</si>
  <si>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</si>
  <si>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</si>
  <si>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</si>
  <si>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</si>
  <si>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</si>
  <si>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>(ESA 95 accounts)</t>
  </si>
  <si>
    <t xml:space="preserve"> </t>
  </si>
  <si>
    <t xml:space="preserve">Loans (F.4) </t>
  </si>
  <si>
    <t>Shares and other equity (F.5)</t>
  </si>
  <si>
    <t>(1) Please indicate the status of the data: estimated, half-finalized, final.</t>
  </si>
  <si>
    <t>(2) A positive entry in this row means that nominal debt increases, a negative entry that nominal debt decreases.</t>
  </si>
  <si>
    <t>forecast</t>
  </si>
  <si>
    <t xml:space="preserve">Statement </t>
  </si>
  <si>
    <t>Number</t>
  </si>
  <si>
    <t>Trade credits and advances (AF.71 L)</t>
  </si>
  <si>
    <t>Amount outstanding in the government debt from the financing of public undertakings</t>
  </si>
  <si>
    <t>Data:</t>
  </si>
  <si>
    <t>Institutional characteristics:</t>
  </si>
  <si>
    <t xml:space="preserve">In case of substantial differences between the face value and the present value of 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</si>
  <si>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</si>
  <si>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</si>
  <si>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</si>
  <si>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</si>
  <si>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EDP B.9</t>
  </si>
  <si>
    <t>Net borrowing (-)/lending(+) (EDP B.9) of central government (S.1311)</t>
  </si>
  <si>
    <t>Net borrowing (-)/lending(+) (EDP B.9) of state government (S.1312)</t>
  </si>
  <si>
    <t>Net borrowing (-)/lending(+) (EDP B.9) of local government (S.1313)</t>
  </si>
  <si>
    <t>Net borrowing (-)/lending(+) (EDP B.9) of social security (S.1314)</t>
  </si>
  <si>
    <t>EDP D.41</t>
  </si>
  <si>
    <t>Table 1: Reporting of government deficit/surplus and debt levels and provision of associated data.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</si>
  <si>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</si>
  <si>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</si>
  <si>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</si>
  <si>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</si>
  <si>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</si>
  <si>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</si>
  <si>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>Difference between interest paid (+) and accrued (EDP D.41)(-)</t>
  </si>
  <si>
    <t>p.m.: Interest (consolidated)</t>
  </si>
  <si>
    <t>(please specify whether this working balance is cash-based)</t>
  </si>
  <si>
    <t>Financial transactions considered in the working balance</t>
  </si>
  <si>
    <t xml:space="preserve">   Loans (+/-)</t>
  </si>
  <si>
    <t xml:space="preserve">   Equities (+/-)</t>
  </si>
  <si>
    <t xml:space="preserve">Table 1: Reporting of government deficit/surplus and debt levels and provision of associated data </t>
  </si>
  <si>
    <t>Adjustment for subsector delimitation</t>
  </si>
  <si>
    <t xml:space="preserve">Table 2A: Provision of the data which explain the transition between the public accounts budget deficit and the central government deficit/surplus </t>
  </si>
  <si>
    <t>Table 2B: Provision of the data which explain the transition between the working balances and the state government deficit/surplus</t>
  </si>
  <si>
    <t>Table 2C: Provision of the data which explain the transition between the working balances and the local government deficit/surplus</t>
  </si>
  <si>
    <t>Table 2D: Provision of the data which explain the transition between the working balances and the social security deficit/surplus</t>
  </si>
  <si>
    <t>D.41 (uses)</t>
  </si>
  <si>
    <t xml:space="preserve">   Increase (+)</t>
  </si>
  <si>
    <t xml:space="preserve">   Reduction (-)</t>
  </si>
  <si>
    <t>Table 3A: Provision of the data which explain the contributions of the deficit/surplus and the other relevant factors to the variation in the debt level (general government)</t>
  </si>
  <si>
    <t xml:space="preserve">Table 3B: Provision of the data which explain the contributions of the deficit/surplus and the other relevant factors to the variation in the government debt level </t>
  </si>
  <si>
    <t>and the consolidation of debt (central government)</t>
  </si>
  <si>
    <t xml:space="preserve">Table 3E: Provision of the data which explain the contributions of the deficit/surplus and the other relevant factors to the variation in the debt level </t>
  </si>
  <si>
    <t>and the consolidation of debt (social security funds)</t>
  </si>
  <si>
    <t xml:space="preserve">Table 3D: Provision of the data which explain the contributions of the deficit/surplus and the other relevant factors to the variation in the  debt level </t>
  </si>
  <si>
    <t>and the consolidation of debt (local government)</t>
  </si>
  <si>
    <t>and the consolidation of debt (state government)</t>
  </si>
  <si>
    <t xml:space="preserve">Other accounts receivable (+) </t>
  </si>
  <si>
    <t>Tables 3A to 3E: Provision of the data which explain the contributions of the government deficit/surplus and the other relevant factors to the variation in the government debt level, and the consolidation of debt (general government and general government subsectors).</t>
  </si>
  <si>
    <t>Currency and deposits (F.2)</t>
  </si>
  <si>
    <t xml:space="preserve">Other financial assets (F.1, F.6 and F.7) </t>
  </si>
  <si>
    <t>Tables 2A to 2D: Provision of the data which explain the transition between the national definitions of government balance and the deficit/surplus (EDP B.9) of each government sub-sector.</t>
  </si>
  <si>
    <t>Note: Member States are asked, according to established practice, to adapt tables 2A, B, C and D to their national specificity.</t>
  </si>
  <si>
    <t>Central government contribution to general government debt (a=b-c)</t>
  </si>
  <si>
    <t>State government contribution to general government debt (a=b-c)</t>
  </si>
  <si>
    <t>Local government contribution to general government debt (a=b-c)</t>
  </si>
  <si>
    <t>Social security contribution to general government debt (a=b-c)</t>
  </si>
  <si>
    <t>General government expenditure on:</t>
  </si>
  <si>
    <t>Other statistical discrepancies (+/-)</t>
  </si>
  <si>
    <t>Net incurrence (-) of liabilities in financial derivatives (F.34)</t>
  </si>
  <si>
    <t>Statistical discrepancies</t>
  </si>
  <si>
    <r>
      <t xml:space="preserve">Change in general government (S.13) consolidated gross debt </t>
    </r>
    <r>
      <rPr>
        <vertAlign val="superscript"/>
        <sz val="11"/>
        <rFont val="Arial"/>
        <family val="2"/>
      </rPr>
      <t>(2)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</si>
  <si>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(3)</t>
    </r>
  </si>
  <si>
    <t>(3) Consolidated within general government.</t>
  </si>
  <si>
    <t>(4) Including capital uplift</t>
  </si>
  <si>
    <t>(5) Due to exchange-rate movements and to swap activity.</t>
  </si>
  <si>
    <t>(6) AF.2, AF.33 and AF.4. At face value.</t>
  </si>
  <si>
    <r>
      <t>Changes in sector classification (K.12.1)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(+/-)</t>
    </r>
  </si>
  <si>
    <r>
      <t>Other volume changes in financial liabilities (K.7, K.8, K.10)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>(-)</t>
    </r>
  </si>
  <si>
    <t xml:space="preserve">*Please note that the sign convention for net borrowing / net lending is different from tables 1 and 2. </t>
  </si>
  <si>
    <t>Net borrowing(+)/lending(-)(EDP B.9) of general government (S.13)*</t>
  </si>
  <si>
    <r>
      <t>Appreciation(+)/depreciation(-)</t>
    </r>
    <r>
      <rPr>
        <vertAlign val="superscript"/>
        <sz val="11"/>
        <rFont val="Arial"/>
        <family val="2"/>
      </rPr>
      <t xml:space="preserve">(5)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(6)</t>
    </r>
  </si>
  <si>
    <t>(3) Consolidated within central government.</t>
  </si>
  <si>
    <t>(3) Consolidated within state government.</t>
  </si>
  <si>
    <t>(3) Consolidated within local government.</t>
  </si>
  <si>
    <t>(3) Consolidated within social security.</t>
  </si>
  <si>
    <r>
      <t xml:space="preserve">  Central government gross debt (level) (b) </t>
    </r>
    <r>
      <rPr>
        <vertAlign val="superscript"/>
        <sz val="8.25"/>
        <rFont val="Arial"/>
        <family val="2"/>
      </rPr>
      <t>(3)</t>
    </r>
  </si>
  <si>
    <r>
      <t xml:space="preserve">  Central government holdings of other subsectors debt (level) (c)</t>
    </r>
    <r>
      <rPr>
        <vertAlign val="superscript"/>
        <sz val="8.25"/>
        <rFont val="Arial"/>
        <family val="2"/>
      </rPr>
      <t>(6)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</si>
  <si>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(3)</t>
    </r>
  </si>
  <si>
    <r>
      <t xml:space="preserve">  State government holdings of other subsectors debt (level) (c)</t>
    </r>
    <r>
      <rPr>
        <vertAlign val="superscript"/>
        <sz val="8.25"/>
        <rFont val="Arial"/>
        <family val="2"/>
      </rPr>
      <t>(6)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</si>
  <si>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(3)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</si>
  <si>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(6)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</si>
  <si>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(3)</t>
    </r>
  </si>
  <si>
    <r>
      <t xml:space="preserve">  Social security holdings of other subsectors debt (level) (c)</t>
    </r>
    <r>
      <rPr>
        <vertAlign val="superscript"/>
        <sz val="8.25"/>
        <rFont val="Arial"/>
        <family val="2"/>
      </rPr>
      <t>(6)</t>
    </r>
  </si>
  <si>
    <t>Working balance in central government accounts</t>
  </si>
  <si>
    <t>(public accounts, please specify whether this working balance is cash-based)</t>
  </si>
  <si>
    <t>Securities other than shares (F.3)</t>
  </si>
  <si>
    <r>
      <t>Difference between interest (EDP 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</si>
  <si>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t>Set of reporting tables as endorsed by the CMFB on 26/6/2003.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</si>
  <si>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(2)</t>
    </r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</si>
  <si>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(2)</t>
    </r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</si>
  <si>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(2)</t>
    </r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</si>
  <si>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(2)</t>
    </r>
  </si>
  <si>
    <t>Issuances above(-)/below(+) nominal value</t>
  </si>
  <si>
    <t>Redemptions of debt above(+)/below(-) nominal  value</t>
  </si>
  <si>
    <t>Net incurrence (-) of other liabilities (F.5, F.6 and F.7)</t>
  </si>
  <si>
    <r>
      <t>Adjustments</t>
    </r>
    <r>
      <rPr>
        <b/>
        <vertAlign val="superscript"/>
        <sz val="8.25"/>
        <rFont val="Arial"/>
        <family val="2"/>
      </rPr>
      <t xml:space="preserve"> (3)</t>
    </r>
  </si>
  <si>
    <t xml:space="preserve">in accordance with Council Regulation (EC) N° 3605/93 as amended, </t>
  </si>
  <si>
    <t>the Statements contained in the Council minutes of 22/11/1993,</t>
  </si>
  <si>
    <t>(2) Data to be provided in particular when GNI is substantially greater than GDP.</t>
  </si>
  <si>
    <t xml:space="preserve">Table 3C: Provision of the data which explain the contributions of the deficit/surplus and the other relevant factors to the variation in the debt level </t>
  </si>
  <si>
    <t xml:space="preserve">   Detail 1</t>
  </si>
  <si>
    <t xml:space="preserve">   Detail 2</t>
  </si>
  <si>
    <t xml:space="preserve">   Detail 3</t>
  </si>
  <si>
    <t xml:space="preserve">   Detail 4</t>
  </si>
  <si>
    <t xml:space="preserve">   Detail 5</t>
  </si>
  <si>
    <t>Non-financial transactions not considered in the working balance</t>
  </si>
  <si>
    <t>VERTICAL CHECKS</t>
  </si>
  <si>
    <t>DATES</t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</si>
  <si>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</si>
  <si>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</si>
  <si>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</si>
  <si>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</si>
  <si>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</si>
  <si>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</si>
  <si>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</si>
  <si>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T1.AF33.S13</t>
  </si>
  <si>
    <t>T1.AF331.S13</t>
  </si>
  <si>
    <t>T1.AF332.S13</t>
  </si>
  <si>
    <t>T1.AF4.S13</t>
  </si>
  <si>
    <t>T1.AF41.S13</t>
  </si>
  <si>
    <t>T1.AF42.S13</t>
  </si>
  <si>
    <t>T1.P51.S13</t>
  </si>
  <si>
    <t>T1.EDPD41.S13</t>
  </si>
  <si>
    <t>T1.ESAD41.S13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</si>
  <si>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</si>
  <si>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</si>
  <si>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</si>
  <si>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</si>
  <si>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</si>
  <si>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</si>
  <si>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</si>
  <si>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</si>
  <si>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T2.D41DIF.S1311</t>
  </si>
  <si>
    <t>T2.F7ASS.S1311</t>
  </si>
  <si>
    <t>T2.F7LIA.S1311</t>
  </si>
  <si>
    <t>T2.B9_OWB.S1311</t>
  </si>
  <si>
    <t>T2.B9_OB.S1311</t>
  </si>
  <si>
    <t>T2.OA.S1311</t>
  </si>
  <si>
    <t>T2.B9.S1311</t>
  </si>
  <si>
    <t>T2.OA1.S1311</t>
  </si>
  <si>
    <t>T2.OA2.S1311</t>
  </si>
  <si>
    <t>T2.OA3.S1311</t>
  </si>
  <si>
    <t>T2.OA4.S1311</t>
  </si>
  <si>
    <t>T2.OA5.S1311</t>
  </si>
  <si>
    <t>T2.OFT1.S1311</t>
  </si>
  <si>
    <t>T2.OFT2.S1311</t>
  </si>
  <si>
    <t>T2.F7ASS1.S1311</t>
  </si>
  <si>
    <t>T2.F7ASS2.S1311</t>
  </si>
  <si>
    <t>T2.F7LIA1.S1311</t>
  </si>
  <si>
    <t>T2.F7LIA2.S1311</t>
  </si>
  <si>
    <t>T2.B9_OB1.S1311</t>
  </si>
  <si>
    <t>T2.WB.S1312</t>
  </si>
  <si>
    <t>T2.FT.S1312</t>
  </si>
  <si>
    <t>T2.F4.S1312</t>
  </si>
  <si>
    <t>T2.F5.S1312</t>
  </si>
  <si>
    <t>T2.OFT.S1312</t>
  </si>
  <si>
    <t>T2.ONFT.S1312</t>
  </si>
  <si>
    <t>T2.D41DIF.S1312</t>
  </si>
  <si>
    <t>T2.F7ASS.S1312</t>
  </si>
  <si>
    <t>T2.F7LIA.S1312</t>
  </si>
  <si>
    <t>T2.OB.S1312</t>
  </si>
  <si>
    <t>T2.OA.S1312</t>
  </si>
  <si>
    <t>T2.B9.S1312</t>
  </si>
  <si>
    <t>T2.OA1.S1312</t>
  </si>
  <si>
    <t>T2.OA2.S1312</t>
  </si>
  <si>
    <t>T2.OA3.S1312</t>
  </si>
  <si>
    <t>T2.OFT1.S1312</t>
  </si>
  <si>
    <t>T2.OFT2.S1312</t>
  </si>
  <si>
    <t>T2.ONFT1.S1312</t>
  </si>
  <si>
    <t>T2.F7ASS1.S1312</t>
  </si>
  <si>
    <t>T2.F7LIA1.S1312</t>
  </si>
  <si>
    <t>T2.OB1.S1312</t>
  </si>
  <si>
    <t>T2.WB.S1313</t>
  </si>
  <si>
    <t>T2.FT.S1313</t>
  </si>
  <si>
    <t>T2.F4.S1313</t>
  </si>
  <si>
    <t>T2.F5.S1313</t>
  </si>
  <si>
    <t>T2.OFT.S1313</t>
  </si>
  <si>
    <t>T2.ONFT.S1313</t>
  </si>
  <si>
    <t>T2.D41DIF.S1313</t>
  </si>
  <si>
    <t>T2.F7ASS.S1313</t>
  </si>
  <si>
    <t>T2.F7LIA.S1313</t>
  </si>
  <si>
    <t>T2.OB.S1313</t>
  </si>
  <si>
    <t>T2.OA.S1313</t>
  </si>
  <si>
    <t>T2.B9.S1313</t>
  </si>
  <si>
    <t>T2.OA1.S1313</t>
  </si>
  <si>
    <t>T2.OA2.S1313</t>
  </si>
  <si>
    <t>T2.OA3.S1313</t>
  </si>
  <si>
    <t>T2.OFT1.S1313</t>
  </si>
  <si>
    <t>T2.OFT2.S1313</t>
  </si>
  <si>
    <t>T2.ONFT1.S1313</t>
  </si>
  <si>
    <t>T2.F7ASS1.S1313</t>
  </si>
  <si>
    <t>T2.F7LIA1.S1313</t>
  </si>
  <si>
    <t>T2.OB1.S1313</t>
  </si>
  <si>
    <t>T2.WB.S1314</t>
  </si>
  <si>
    <t>T2.FT.S1314</t>
  </si>
  <si>
    <t>T2.F4.S1314</t>
  </si>
  <si>
    <t>T2.F5.S1314</t>
  </si>
  <si>
    <t>T2.OFT.S1314</t>
  </si>
  <si>
    <t>T2.OFT1.S1314</t>
  </si>
  <si>
    <t>T2.OFT2.S1314</t>
  </si>
  <si>
    <t>T2.ONFT.S1314</t>
  </si>
  <si>
    <t>T2.ONFT1.S1314</t>
  </si>
  <si>
    <t>T2.D41DIF.S1314</t>
  </si>
  <si>
    <t>T2.F7ASS.S1314</t>
  </si>
  <si>
    <t>T2.F7ASS1.S1314</t>
  </si>
  <si>
    <t>T2.F7LIA.S1314</t>
  </si>
  <si>
    <t>T2.F7LIA1.S1314</t>
  </si>
  <si>
    <t>T2.OB.S1314</t>
  </si>
  <si>
    <t>T2.OB1.S1314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</si>
  <si>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</si>
  <si>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</si>
  <si>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</si>
  <si>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</si>
  <si>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</si>
  <si>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</si>
  <si>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</si>
  <si>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</si>
  <si>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</si>
  <si>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</si>
  <si>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</si>
  <si>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</si>
  <si>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T3.F5.S13</t>
  </si>
  <si>
    <t>T3.F5ACQ.S13</t>
  </si>
  <si>
    <t>T3.F5DIS.S13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</si>
  <si>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</si>
  <si>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</si>
  <si>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</si>
  <si>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</si>
  <si>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</si>
  <si>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</si>
  <si>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</si>
  <si>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</si>
  <si>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T3.K121_A.S13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</si>
  <si>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</si>
  <si>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</si>
  <si>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</si>
  <si>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</si>
  <si>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</si>
  <si>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</si>
  <si>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</si>
  <si>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</si>
  <si>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</si>
  <si>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</si>
  <si>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</si>
  <si>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</si>
  <si>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T3.F5.S1311</t>
  </si>
  <si>
    <t>T3.F5ACQ.S1311</t>
  </si>
  <si>
    <t>T3.F5DIS.S1311</t>
  </si>
  <si>
    <t>T3.OFA.S1311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</si>
  <si>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</si>
  <si>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</si>
  <si>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</si>
  <si>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</si>
  <si>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</si>
  <si>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</si>
  <si>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</si>
  <si>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T3.K121_A.S1311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</si>
  <si>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</si>
  <si>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</si>
  <si>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</si>
  <si>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</si>
  <si>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</si>
  <si>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</si>
  <si>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</si>
  <si>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</si>
  <si>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</si>
  <si>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</si>
  <si>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</si>
  <si>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</si>
  <si>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</si>
  <si>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</si>
  <si>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</si>
  <si>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T3.F5.S1312</t>
  </si>
  <si>
    <t>T3.F5ACQ.S1312</t>
  </si>
  <si>
    <t>T3.F5DIS.S1312</t>
  </si>
  <si>
    <t>T3.OFA.S1312</t>
  </si>
  <si>
    <t>T3.ADJ.S1312</t>
  </si>
  <si>
    <t>T3.LIA.S1312</t>
  </si>
  <si>
    <t>T3.OLIA.S1312</t>
  </si>
  <si>
    <t>T3.ISS_A.S1312</t>
  </si>
  <si>
    <t>T3.D41_A.S1312</t>
  </si>
  <si>
    <t>T3.RED_A.S1312</t>
  </si>
  <si>
    <t>T3.FREV_A.S1312</t>
  </si>
  <si>
    <t>T3.K121_A.S1312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</si>
  <si>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</si>
  <si>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</si>
  <si>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</si>
  <si>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</si>
  <si>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</si>
  <si>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</si>
  <si>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</si>
  <si>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</si>
  <si>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</si>
  <si>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</si>
  <si>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</si>
  <si>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</si>
  <si>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</si>
  <si>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</si>
  <si>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</si>
  <si>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T3.F5.S1313</t>
  </si>
  <si>
    <t>T3.F5ACQ.S1313</t>
  </si>
  <si>
    <t>T3.F5DIS.S1313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</si>
  <si>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</si>
  <si>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</si>
  <si>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</si>
  <si>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</si>
  <si>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</si>
  <si>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</si>
  <si>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</si>
  <si>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</si>
  <si>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T3.K121_A.S1313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</si>
  <si>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</si>
  <si>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</si>
  <si>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</si>
  <si>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</si>
  <si>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</si>
  <si>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</si>
  <si>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</si>
  <si>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</si>
  <si>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</si>
  <si>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</si>
  <si>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</si>
  <si>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</si>
  <si>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</si>
  <si>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</si>
  <si>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</si>
  <si>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T3.F5.S1314</t>
  </si>
  <si>
    <t>T3.F5ACQ.S1314</t>
  </si>
  <si>
    <t>T3.F5DIS.S1314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</si>
  <si>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</si>
  <si>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</si>
  <si>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</si>
  <si>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</si>
  <si>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</si>
  <si>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</si>
  <si>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</si>
  <si>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</si>
  <si>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T3.K121_A.S1314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</si>
  <si>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</si>
  <si>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</si>
  <si>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</si>
  <si>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</si>
  <si>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</si>
  <si>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</si>
  <si>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</si>
  <si>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</si>
  <si>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T4.AF71L.S13</t>
  </si>
  <si>
    <t>T4.FPU.S13</t>
  </si>
  <si>
    <t>T4.GNI.S1</t>
  </si>
  <si>
    <t>T1.B9.S13=T1.B9.S1311+T1.B9.S1312+T1.B9.S1313+T1.B9.S1314</t>
  </si>
  <si>
    <t>T1.DEBT.S13=T1.AF2.S13+T1.AF33.S13+ T1.AF4.S13</t>
  </si>
  <si>
    <t>T1.AF33.S13=T1.AF331.S13+T1.AF332.S13</t>
  </si>
  <si>
    <t>T1.AF4.S13=T1.AF41.S13+T1.AF42.S13</t>
  </si>
  <si>
    <t>T2.WB.S1311+T2.FT.S1311+T2.D41DIF.S1311+T2.F7ASS.S1311+T2.F7LIA.S1311+T2.B9_OWB.S1311+T2.B9_OB.S1311+ T2.OA.S1311= T2.B9.S1311</t>
  </si>
  <si>
    <t>T2.FT.S1311=T2.F4ACQ.S1311+T2.F4DIS.S1311+T2.F5ACQ.S1311+T2.F5DIS.S1311+T2.OFT.S1311</t>
  </si>
  <si>
    <t>T1.B9.S1311= T2.B9.S1311</t>
  </si>
  <si>
    <t>T2.OA.S1311=T2.OA1.S1311+T2.OA2.S1311+T2.OA3.S1311+T2.OA4.S1311+T2.OA5.S1311</t>
  </si>
  <si>
    <t>HORIZONTAL CHECKS</t>
  </si>
  <si>
    <t>T2.WB.S1312+T2.FT.S1312+T2.ONFT.S1312+T2.D41DIF.S1312+T2.F7ASS.S1312+T2.F7LIA.S1312+T2.OB.S1312+T2.OA.S1312= T2.B9.S1312</t>
  </si>
  <si>
    <t>T2.FT.S1312=T2.F4.S1312+T2.F5.S1312+T2.OFT.S1312</t>
  </si>
  <si>
    <t>T1.B9.S1312= T2.B9.S1312</t>
  </si>
  <si>
    <t>T2.OA.S1312=T2.OA1.S1312+T2.OA2.S1312+T2.OA3.S1312</t>
  </si>
  <si>
    <t>T2.WB.S1313+T2.FT.S1313+T2.ONFT.S1313+T2.D41DIF.S1313+T2.F7ASS.S1313+T2.F7LIA.S1313+T2.OB.S1313+T2.OA.S1313= T2.B9.S1313</t>
  </si>
  <si>
    <t>T2.FT.S1313=T2.F4.S1313+T2.F5.S1313+T2.OFT.S1313</t>
  </si>
  <si>
    <t>T2.OA.S1313=T2.OA1.S1313+T2.OA2.S1313+T2.OA3.S1313</t>
  </si>
  <si>
    <t>T1.B9.S1313= T2.B9.S1313</t>
  </si>
  <si>
    <t>T2.WB.S1314+T2.FT.S1314+T2.ONFT.S1314+T2.D41DIF.S1314+T2.F7ASS.S1314+T2.F7LIA.S1314+T2.OB.S1314+T2.OA.S1314= T2.B9.S1314</t>
  </si>
  <si>
    <t>T2.FT.S1314=T2.F4.S1314+T2.F5.S1314+T2.OFT.S1314</t>
  </si>
  <si>
    <t>T2.OA.S1314=T2.OA1.S1314+T2.OA2.S1314+T2.OA3.S1314</t>
  </si>
  <si>
    <t>T1.B9.S1314= T2.B9.S1314</t>
  </si>
  <si>
    <t>T1.B9.S13+T3.B9.S13=0</t>
  </si>
  <si>
    <t>T3.B9.S13+ T3.FA.S13+T3.ADJ.S13+T3.SD.S13=T3.CHDEBT.S13</t>
  </si>
  <si>
    <t>T3.FA.S13=T3.F2.S13+T3.F3.S13+T3.F4.S13+ T3.F5.S13+T3.OFA.S13</t>
  </si>
  <si>
    <t>T3.F4.S13=T3.F4ACQ.S13+T3.F4DIS.S13</t>
  </si>
  <si>
    <t>T3.F5.S13=T3.F5ACQ.S13+T3.F5DIS.S13</t>
  </si>
  <si>
    <t>T3.ADJ.S13=T3.LIA.S13+T3.OLIA.S13+T3.ISS_A.S13+T3.D41_A.S13+T3.RED_A.S13+T3.FREV_A.S13+T3.K121_A.S13+T3.OCVO_A.S13</t>
  </si>
  <si>
    <t>T3.SD.S13=T3.B9_SD.S13+T3.OSD.S13</t>
  </si>
  <si>
    <t>T3.CHDEBT.S13= T1.DEBT.S13(t)- T1.DEBT.S13(t-1)</t>
  </si>
  <si>
    <t>T1.DEBT.S13=T3.CTDEBT.S1311+ T3.CTDEBT.S1312+ T3.CTDEBT.S1313+ T3.CTDEBT.S1314</t>
  </si>
  <si>
    <t>T3.CTDEBT.S1311=T3.DEBT.S1311-T3.HOLD.S1311</t>
  </si>
  <si>
    <t>T3.CHDEBT.S1311= T3.DEBT.S1311 (t)- T3.DEBT.S1311(t-1)</t>
  </si>
  <si>
    <t>T3.B9.S1311+ T3.FA.S1311+T3.ADJ.S1311+T3.SD.S1311=T3.CHDEBT.S1311</t>
  </si>
  <si>
    <t>T3.FA.S1311=T3.F2.S1311+T3.F3.S1311+T3.F4.S1311+ T3.F5.S1311+T3.OFA.S1311</t>
  </si>
  <si>
    <t>T3.F4.S1311=T3.F4ACQ.S1311+T3.F4DIS.S1311</t>
  </si>
  <si>
    <t>T3.F5.S1311=T3.F5ACQ.S1311+T3.F5DIS.S1311</t>
  </si>
  <si>
    <t>T3.ADJ.S1311=T3.LIA.S1311+T3.OLIA.S1311+T3.ISS_A.S1311+T3.D41_A.S1311+T3.RED_A.S1311+T3.FREV_A.S1311+T3.K121_A.S1311+T3.OCVO_A.S1311</t>
  </si>
  <si>
    <t>T3.SD.S1311=T3.B9_SD.S1311+T3.OSD.S1311</t>
  </si>
  <si>
    <t>T1.B9.S1311+T3.B9.S1311=0</t>
  </si>
  <si>
    <t>T3.B9.S1312+ T3.FA.S1312+T3.ADJ.S1312+T3.SD.S1312=T3.CHDEBT.S1312</t>
  </si>
  <si>
    <t>T3.FA.S1312=T3.F2.S1312+T3.F3.S1312+T3.F4.S1312+ T3.F5.S1312+T3.OFA.S1312</t>
  </si>
  <si>
    <t>T3.F4.S1312=T3.F4ACQ.S1312+T3.F4DIS.S1312</t>
  </si>
  <si>
    <t>T3.F5.S1312=T3.F5ACQ.S1312+T3.F5DIS.S1312</t>
  </si>
  <si>
    <t>T3.ADJ.S1312=T3.LIA.S1312+T3.OLIA.S1312+T3.ISS_A.S1312+T3.D41_A.S1312+T3.RED_A.S1312+T3.FREV_A.S1312+T3.K121_A.S1312+T3.OCVO_A.S1312</t>
  </si>
  <si>
    <t>T3.SD.S1312=T3.B9_SD.S1312+T3.OSD.S1312</t>
  </si>
  <si>
    <t>T3.CHDEBT.S1312= T3.DEBT.S1312 (t)- T3.DEBT.S1312(t-1)</t>
  </si>
  <si>
    <t>T1.B9.S1312+T3.B9.S1312=0</t>
  </si>
  <si>
    <t>T3.CTDEBT.S1312=T3.DEBT.S1312-T3.HOLD.S1312</t>
  </si>
  <si>
    <t>T3.B9.S1313+ T3.FA.S1313+T3.ADJ.S1313+T3.SD.S1313=T3.CHDEBT.S1313</t>
  </si>
  <si>
    <t>T3.FA.S1313=T3.F2.S1313+T3.F3.S1313+T3.F4.S1313+ T3.F5.S1313+T3.OFA.S1313</t>
  </si>
  <si>
    <t>T3.F4.S1313=T3.F4ACQ.S1313+T3.F4DIS.S1313</t>
  </si>
  <si>
    <t>T3.F5.S1313=T3.F5ACQ.S1313+T3.F5DIS.S1313</t>
  </si>
  <si>
    <t>T3.ADJ.S1313=T3.LIA.S1313+T3.OLIA.S1313+T3.ISS_A.S1313+T3.D41_A.S1313+T3.RED_A.S1313+T3.FREV_A.S1313+T3.K121_A.S1313+T3.OCVO_A.S1313</t>
  </si>
  <si>
    <t>T3.SD.S1313=T3.B9_SD.S1313+T3.OSD.S1313</t>
  </si>
  <si>
    <t>T3.CHDEBT.S1313= T3.DEBT.S1313 (t)- T3.DEBT.S1313(t-1)</t>
  </si>
  <si>
    <t>T1.B9.S1313+T3.B9.S1313=0</t>
  </si>
  <si>
    <t>T3.CTDEBT.S1313=T3.DEBT.S1313-T3.HOLD.S1313</t>
  </si>
  <si>
    <t>T3.B9.S1314+ T3.FA.S1314+T3.ADJ.S1314+T3.SD.S1314=T3.CHDEBT.S1314</t>
  </si>
  <si>
    <t>T3.FA.S1314=T3.F2.S1314+T3.F3.S1314+T3.F4.S1314+ T3.F5.S1314+T3.OFA.S1314</t>
  </si>
  <si>
    <t>T3.F4.S1314=T3.F4ACQ.S1314+T3.F4DIS.S1314</t>
  </si>
  <si>
    <t>T3.F5.S1314=T3.F5ACQ.S1314+T3.F5DIS.S1314</t>
  </si>
  <si>
    <t>T3.ADJ.S1314=T3.LIA.S1314+T3.OLIA.S1314+T3.ISS_A.S1314+T3.D41_A.S1314+T3.RED_A.S1314+T3.FREV_A.S1314+T3.K121_A.S1314+T3.OCVO_A.S1314</t>
  </si>
  <si>
    <t>T3.SD.S1314=T3.B9_SD.S1314+T3.OSD.S1314</t>
  </si>
  <si>
    <t>T3.CHDEBT.S1314= T3.DEBT.S1314 (t)- T3.DEBT.S1314(t-1)</t>
  </si>
  <si>
    <t>T1.B9.S1314+T3.B9.S1314=0</t>
  </si>
  <si>
    <t>T3.CTDEBT.S1314=T3.DEBT.S1314-T3.HOLD.S1314</t>
  </si>
  <si>
    <t>T2.ONFT2.S1312</t>
  </si>
  <si>
    <t>T2.F7ASS2.S1312</t>
  </si>
  <si>
    <t>T2.F7LIA2.S1312</t>
  </si>
  <si>
    <t>T2.OB2.S1312</t>
  </si>
  <si>
    <t>T2.B9_OB2.S1311</t>
  </si>
  <si>
    <t>T2.ONFT2.S1313</t>
  </si>
  <si>
    <t>T2.F7ASS2.S1313</t>
  </si>
  <si>
    <t>T2.F7LIA2.S1313</t>
  </si>
  <si>
    <t>T2.OB2.S1313</t>
  </si>
  <si>
    <t>T2.ONFT2.S1314</t>
  </si>
  <si>
    <t>T2.F7ASS2.S1314</t>
  </si>
  <si>
    <t>T2.F7LIA2.S1314</t>
  </si>
  <si>
    <t>T2.OB2.S1314</t>
  </si>
  <si>
    <t>Adjustment for non-financial transactions not considered in the working balance</t>
  </si>
  <si>
    <t>Net borrowing (+) or net lending (-) of State entities not part of central government</t>
  </si>
  <si>
    <t>Net borrowing (-) or net lending (+) of other central government bodies</t>
  </si>
  <si>
    <t>Yellow cells: compulsory detail; green cells: automatic compilation; blue cells: voluntary detail.</t>
  </si>
  <si>
    <t xml:space="preserve">Not applicable: M ; Not available: L </t>
  </si>
  <si>
    <t>and the Code of Best Practice adopted by the Ecofin Council of 18/2/2003</t>
  </si>
  <si>
    <t>Difference between capital and financial accounts (B.9-B.9f)</t>
  </si>
  <si>
    <t>Net borrowing(+)/lending(-)(EDP B.9) of central government (S.1311)*</t>
  </si>
  <si>
    <t>Net borrowing(+)/lending(-)(EDP B.9) of state government (S.1312)*</t>
  </si>
  <si>
    <t>Net borrowing(+)/lending(-)(EDP B.9) of local government (S.1313)*</t>
  </si>
  <si>
    <t>Net borrowing(+)/lending(-)(EDP B.9) of social security funds (S.1314)*</t>
  </si>
  <si>
    <r>
      <t xml:space="preserve">- </t>
    </r>
    <r>
      <rPr>
        <b/>
        <u val="single"/>
        <sz val="24"/>
        <color indexed="10"/>
        <rFont val="Book Antiqua"/>
        <family val="1"/>
      </rPr>
      <t xml:space="preserve"> Reporting before 1 October 2008</t>
    </r>
  </si>
  <si>
    <t>Issurances above(-)/below(+) nominal value</t>
  </si>
  <si>
    <t>M</t>
  </si>
  <si>
    <t>Privatization receipt from Budapest Airport Rt. in 2005</t>
  </si>
  <si>
    <t>Memorandum item: advance payment by CG to financial institutions (relates to dwelling subsidies)</t>
  </si>
  <si>
    <t>Relates to D.2</t>
  </si>
  <si>
    <t xml:space="preserve">Relates to D.5 </t>
  </si>
  <si>
    <t>Memorandum item: relates to P.2</t>
  </si>
  <si>
    <t>Memorandum item: relates to D.1</t>
  </si>
  <si>
    <t>Memorandum item: relates to D.211</t>
  </si>
  <si>
    <t>Memorandum item: relates to D.3</t>
  </si>
  <si>
    <t>Memorandum item: relates to P.51</t>
  </si>
  <si>
    <t>Component 1: Extrabudgetary funds</t>
  </si>
  <si>
    <t>Component 2: Corporations classified in Central Government</t>
  </si>
  <si>
    <t>Component 3: Nonprofit institutions classified in Central Government</t>
  </si>
  <si>
    <t>Claim cancellation against Social Security funds</t>
  </si>
  <si>
    <t>Financial claim of a commercial bank on the State (derived from Church compensation), capital transfer</t>
  </si>
  <si>
    <t>Debt assumption from Rendezvénycsarnok Rt (decision was made in 2002, actual assumption in 2004, included in public balance)</t>
  </si>
  <si>
    <t xml:space="preserve">Income tax paid by Postabank </t>
  </si>
  <si>
    <t>Transfers from privatisation receipts paid by State Privatisation Co. to the Treasury single account (off-budget transaction)</t>
  </si>
  <si>
    <t>Capital transfres in kind from nonprofit institutions classified in Central Government</t>
  </si>
  <si>
    <t>Capital transfer to MAHART</t>
  </si>
  <si>
    <t>Gripen reclassification from operative lease to financial lease</t>
  </si>
  <si>
    <t>Capital transfer to non-financial corporations</t>
  </si>
  <si>
    <t>Relates to P.11 and P.131</t>
  </si>
  <si>
    <t>Imputed dwelling privatisation financed by loan</t>
  </si>
  <si>
    <t>Free transfer of equities to State Privatization Co.</t>
  </si>
  <si>
    <t>Relates to D.611</t>
  </si>
  <si>
    <t>final</t>
  </si>
  <si>
    <t>half-finalized</t>
  </si>
  <si>
    <t>Relates to D.45</t>
  </si>
  <si>
    <t>Relates to P.11, P.131</t>
  </si>
  <si>
    <t>Possible future transfer to MAV</t>
  </si>
  <si>
    <t>Memorandum item. Relates to D11 and D12</t>
  </si>
  <si>
    <t>Memorandum item: Relates to P.11 and P.131</t>
  </si>
  <si>
    <t>Member State: Hungary</t>
  </si>
  <si>
    <t>Data are in HUF (millions of units of national currency)</t>
  </si>
  <si>
    <t>Date: 30/09/ 2008</t>
  </si>
  <si>
    <t>Relates to: Eu transfers</t>
  </si>
  <si>
    <t>Claim cancellation of "old government claim", 2006: Iraq; 2007: Republic of Russia, 2008: foreign claims managed by MEHIB</t>
  </si>
  <si>
    <t xml:space="preserve">Memorandum item: MAVIR - withdrawal of crossfinancing reserve from public corporation engaged in electricity 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</si>
</sst>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</numFmts>
  <fonts count="48">
    <font>
      <sz val="12"/>
      <name val="Arial"/>
      <family val="0"/>
    </font>
    <font>
      <sz val="10"/>
      <name val="Arial"/>
      <family val="0"/>
    </font>
    <font>
      <b/>
      <sz val="32"/>
      <name val="Book Antiqua"/>
      <family val="1"/>
    </font>
    <font>
      <b/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32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24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6"/>
      <name val="Arial"/>
      <family val="2"/>
    </font>
    <font>
      <b/>
      <i/>
      <sz val="12"/>
      <name val="Times New Roman"/>
      <family val="1"/>
    </font>
    <font>
      <sz val="28"/>
      <name val="Book Antiqua"/>
      <family val="1"/>
    </font>
    <font>
      <b/>
      <sz val="24"/>
      <name val="Times New Roman"/>
      <family val="1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b/>
      <vertAlign val="superscript"/>
      <sz val="8.25"/>
      <name val="Arial"/>
      <family val="2"/>
    </font>
    <font>
      <b/>
      <sz val="24"/>
      <color indexed="10"/>
      <name val="Book Antiqua"/>
      <family val="1"/>
    </font>
    <font>
      <b/>
      <u val="single"/>
      <sz val="24"/>
      <color indexed="10"/>
      <name val="Book Antiqua"/>
      <family val="1"/>
    </font>
    <font>
      <sz val="12"/>
      <color indexed="10"/>
      <name val="Arial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color indexed="57"/>
      <name val="Arial"/>
      <family val="0"/>
    </font>
    <font>
      <sz val="12"/>
      <color indexed="10"/>
      <name val="Times New Roman"/>
      <family val="1"/>
    </font>
    <font>
      <b/>
      <i/>
      <sz val="18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8">
    <xf numFmtId="0" fontId="0" fillId="0" borderId="0" xfId="0" applyAlignment="1">
      <alignment/>
    </xf>
    <xf numFmtId="0" fontId="0" fillId="0" borderId="0" xfId="0" applyFill="1" applyAlignment="1">
      <alignment/>
    </xf>
    <xf numFmtId="0" fontId="23" fillId="0" borderId="0" xfId="0" applyFont="1" applyFill="1" applyAlignment="1">
      <alignment horizontal="centerContinuous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0" fillId="0" borderId="0" xfId="0" applyFill="1" applyAlignment="1">
      <alignment horizontal="right"/>
    </xf>
    <xf numFmtId="0" fontId="26" fillId="0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 horizontal="centerContinuous"/>
    </xf>
    <xf numFmtId="0" fontId="30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23" fillId="0" borderId="1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0" fontId="6" fillId="2" borderId="2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3" xfId="0" applyFont="1" applyFill="1" applyBorder="1" applyAlignment="1" applyProtection="1">
      <alignment/>
      <protection/>
    </xf>
    <xf numFmtId="0" fontId="13" fillId="0" borderId="3" xfId="0" applyFont="1" applyFill="1" applyBorder="1" applyAlignment="1" applyProtection="1">
      <alignment/>
      <protection/>
    </xf>
    <xf numFmtId="0" fontId="13" fillId="0" borderId="4" xfId="0" applyFont="1" applyFill="1" applyBorder="1" applyAlignment="1" applyProtection="1">
      <alignment/>
      <protection/>
    </xf>
    <xf numFmtId="0" fontId="0" fillId="0" borderId="5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"/>
      <protection/>
    </xf>
    <xf numFmtId="0" fontId="0" fillId="0" borderId="7" xfId="0" applyFont="1" applyFill="1" applyBorder="1" applyAlignment="1" applyProtection="1">
      <alignment horizontal="center"/>
      <protection/>
    </xf>
    <xf numFmtId="0" fontId="13" fillId="0" borderId="8" xfId="0" applyFont="1" applyFill="1" applyBorder="1" applyAlignment="1" applyProtection="1">
      <alignment horizontal="center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Continuous"/>
      <protection/>
    </xf>
    <xf numFmtId="0" fontId="0" fillId="0" borderId="9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4" fillId="0" borderId="12" xfId="0" applyFont="1" applyFill="1" applyBorder="1" applyAlignment="1" applyProtection="1">
      <alignment/>
      <protection/>
    </xf>
    <xf numFmtId="0" fontId="12" fillId="0" borderId="10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13" fillId="0" borderId="18" xfId="0" applyFont="1" applyFill="1" applyBorder="1" applyAlignment="1" applyProtection="1">
      <alignment/>
      <protection/>
    </xf>
    <xf numFmtId="0" fontId="13" fillId="0" borderId="19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1" fillId="0" borderId="20" xfId="0" applyFont="1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0" fontId="25" fillId="0" borderId="26" xfId="0" applyFont="1" applyFill="1" applyBorder="1" applyAlignment="1" applyProtection="1">
      <alignment horizontal="left"/>
      <protection/>
    </xf>
    <xf numFmtId="0" fontId="3" fillId="0" borderId="26" xfId="0" applyFont="1" applyFill="1" applyBorder="1" applyAlignment="1" applyProtection="1">
      <alignment horizontal="left"/>
      <protection/>
    </xf>
    <xf numFmtId="0" fontId="1" fillId="0" borderId="27" xfId="0" applyFont="1" applyFill="1" applyBorder="1" applyAlignment="1" applyProtection="1">
      <alignment/>
      <protection/>
    </xf>
    <xf numFmtId="0" fontId="1" fillId="0" borderId="28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 locked="0"/>
    </xf>
    <xf numFmtId="0" fontId="0" fillId="0" borderId="21" xfId="0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2" fillId="0" borderId="1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0" fillId="0" borderId="3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/>
      <protection/>
    </xf>
    <xf numFmtId="0" fontId="12" fillId="0" borderId="10" xfId="0" applyFont="1" applyFill="1" applyBorder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13" fillId="0" borderId="18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21" xfId="0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13" fillId="0" borderId="29" xfId="0" applyFont="1" applyFill="1" applyBorder="1" applyAlignment="1" applyProtection="1">
      <alignment/>
      <protection/>
    </xf>
    <xf numFmtId="0" fontId="6" fillId="0" borderId="29" xfId="0" applyFont="1" applyFill="1" applyBorder="1" applyAlignment="1" applyProtection="1">
      <alignment/>
      <protection/>
    </xf>
    <xf numFmtId="0" fontId="6" fillId="0" borderId="3" xfId="0" applyFont="1" applyFill="1" applyBorder="1" applyAlignment="1" applyProtection="1">
      <alignment/>
      <protection/>
    </xf>
    <xf numFmtId="0" fontId="6" fillId="0" borderId="3" xfId="0" applyFon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13" fillId="0" borderId="30" xfId="0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/>
      <protection/>
    </xf>
    <xf numFmtId="0" fontId="6" fillId="0" borderId="10" xfId="0" applyFont="1" applyFill="1" applyBorder="1" applyAlignment="1" applyProtection="1">
      <alignment horizontal="centerContinuous" vertical="center"/>
      <protection/>
    </xf>
    <xf numFmtId="0" fontId="0" fillId="0" borderId="12" xfId="0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/>
      <protection/>
    </xf>
    <xf numFmtId="0" fontId="10" fillId="0" borderId="31" xfId="0" applyFont="1" applyFill="1" applyBorder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 horizontal="center"/>
      <protection/>
    </xf>
    <xf numFmtId="0" fontId="6" fillId="0" borderId="32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11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0" fontId="6" fillId="0" borderId="35" xfId="0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6" fillId="0" borderId="33" xfId="0" applyFont="1" applyFill="1" applyBorder="1" applyAlignment="1" applyProtection="1">
      <alignment/>
      <protection/>
    </xf>
    <xf numFmtId="0" fontId="6" fillId="0" borderId="3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0" fontId="6" fillId="0" borderId="37" xfId="0" applyFont="1" applyFill="1" applyBorder="1" applyAlignment="1" applyProtection="1">
      <alignment/>
      <protection/>
    </xf>
    <xf numFmtId="0" fontId="6" fillId="0" borderId="38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10" fillId="0" borderId="17" xfId="0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 applyProtection="1">
      <alignment/>
      <protection/>
    </xf>
    <xf numFmtId="0" fontId="12" fillId="0" borderId="30" xfId="0" applyFont="1" applyFill="1" applyBorder="1" applyAlignment="1" applyProtection="1">
      <alignment/>
      <protection/>
    </xf>
    <xf numFmtId="0" fontId="29" fillId="0" borderId="10" xfId="0" applyFont="1" applyFill="1" applyBorder="1" applyAlignment="1" applyProtection="1">
      <alignment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15" fillId="0" borderId="12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/>
      <protection/>
    </xf>
    <xf numFmtId="0" fontId="0" fillId="0" borderId="35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3" fillId="0" borderId="42" xfId="0" applyFont="1" applyFill="1" applyBorder="1" applyAlignment="1" applyProtection="1">
      <alignment/>
      <protection/>
    </xf>
    <xf numFmtId="0" fontId="6" fillId="0" borderId="42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41" fillId="0" borderId="43" xfId="0" applyFont="1" applyFill="1" applyBorder="1" applyAlignment="1" applyProtection="1">
      <alignment/>
      <protection/>
    </xf>
    <xf numFmtId="0" fontId="45" fillId="0" borderId="44" xfId="0" applyFont="1" applyFill="1" applyBorder="1" applyAlignment="1" applyProtection="1">
      <alignment/>
      <protection/>
    </xf>
    <xf numFmtId="0" fontId="43" fillId="0" borderId="0" xfId="0" applyFont="1" applyBorder="1" applyAlignment="1" applyProtection="1">
      <alignment wrapText="1"/>
      <protection/>
    </xf>
    <xf numFmtId="0" fontId="6" fillId="0" borderId="23" xfId="0" applyFont="1" applyFill="1" applyBorder="1" applyAlignment="1" applyProtection="1">
      <alignment/>
      <protection/>
    </xf>
    <xf numFmtId="0" fontId="6" fillId="0" borderId="44" xfId="0" applyFont="1" applyFill="1" applyBorder="1" applyAlignment="1" applyProtection="1">
      <alignment/>
      <protection/>
    </xf>
    <xf numFmtId="0" fontId="6" fillId="0" borderId="45" xfId="0" applyFont="1" applyFill="1" applyBorder="1" applyAlignment="1" applyProtection="1">
      <alignment/>
      <protection/>
    </xf>
    <xf numFmtId="0" fontId="43" fillId="0" borderId="24" xfId="0" applyFont="1" applyBorder="1" applyAlignment="1" applyProtection="1">
      <alignment wrapText="1"/>
      <protection/>
    </xf>
    <xf numFmtId="0" fontId="6" fillId="0" borderId="25" xfId="0" applyFont="1" applyFill="1" applyBorder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13" fillId="0" borderId="46" xfId="0" applyFont="1" applyFill="1" applyBorder="1" applyAlignment="1" applyProtection="1">
      <alignment/>
      <protection/>
    </xf>
    <xf numFmtId="0" fontId="13" fillId="0" borderId="47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6" fillId="0" borderId="9" xfId="0" applyFont="1" applyFill="1" applyBorder="1" applyAlignment="1" applyProtection="1" quotePrefix="1">
      <alignment horizontal="center" vertical="center"/>
      <protection/>
    </xf>
    <xf numFmtId="0" fontId="18" fillId="0" borderId="30" xfId="0" applyFont="1" applyFill="1" applyBorder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/>
      <protection/>
    </xf>
    <xf numFmtId="0" fontId="13" fillId="0" borderId="47" xfId="0" applyFont="1" applyBorder="1" applyAlignment="1" applyProtection="1">
      <alignment/>
      <protection/>
    </xf>
    <xf numFmtId="0" fontId="10" fillId="0" borderId="30" xfId="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0" fontId="10" fillId="0" borderId="30" xfId="0" applyFont="1" applyFill="1" applyBorder="1" applyAlignment="1" applyProtection="1">
      <alignment/>
      <protection/>
    </xf>
    <xf numFmtId="0" fontId="1" fillId="0" borderId="30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13" fillId="0" borderId="48" xfId="0" applyFont="1" applyFill="1" applyBorder="1" applyAlignment="1" applyProtection="1">
      <alignment/>
      <protection/>
    </xf>
    <xf numFmtId="0" fontId="10" fillId="0" borderId="42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3" fillId="0" borderId="46" xfId="0" applyFont="1" applyFill="1" applyBorder="1" applyAlignment="1" applyProtection="1">
      <alignment horizontal="center"/>
      <protection/>
    </xf>
    <xf numFmtId="0" fontId="13" fillId="0" borderId="29" xfId="0" applyFont="1" applyFill="1" applyBorder="1" applyAlignment="1" applyProtection="1">
      <alignment horizontal="center"/>
      <protection/>
    </xf>
    <xf numFmtId="0" fontId="13" fillId="0" borderId="47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6" fillId="0" borderId="49" xfId="0" applyFont="1" applyFill="1" applyBorder="1" applyAlignment="1" applyProtection="1">
      <alignment horizontal="center"/>
      <protection/>
    </xf>
    <xf numFmtId="0" fontId="25" fillId="0" borderId="50" xfId="0" applyFont="1" applyFill="1" applyBorder="1" applyAlignment="1" applyProtection="1">
      <alignment horizontal="left"/>
      <protection/>
    </xf>
    <xf numFmtId="0" fontId="15" fillId="0" borderId="10" xfId="0" applyFont="1" applyFill="1" applyBorder="1" applyAlignment="1" applyProtection="1">
      <alignment horizontal="left"/>
      <protection/>
    </xf>
    <xf numFmtId="0" fontId="25" fillId="0" borderId="30" xfId="0" applyFont="1" applyFill="1" applyBorder="1" applyAlignment="1" applyProtection="1">
      <alignment horizontal="left"/>
      <protection/>
    </xf>
    <xf numFmtId="0" fontId="25" fillId="0" borderId="10" xfId="0" applyFont="1" applyFill="1" applyBorder="1" applyAlignment="1" applyProtection="1">
      <alignment horizontal="left"/>
      <protection/>
    </xf>
    <xf numFmtId="0" fontId="32" fillId="0" borderId="20" xfId="0" applyFont="1" applyFill="1" applyBorder="1" applyAlignment="1" applyProtection="1">
      <alignment/>
      <protection/>
    </xf>
    <xf numFmtId="0" fontId="32" fillId="0" borderId="12" xfId="0" applyFont="1" applyFill="1" applyBorder="1" applyAlignment="1" applyProtection="1">
      <alignment/>
      <protection/>
    </xf>
    <xf numFmtId="0" fontId="32" fillId="0" borderId="30" xfId="0" applyFont="1" applyFill="1" applyBorder="1" applyAlignment="1" applyProtection="1">
      <alignment horizontal="center"/>
      <protection/>
    </xf>
    <xf numFmtId="0" fontId="32" fillId="0" borderId="10" xfId="0" applyFont="1" applyFill="1" applyBorder="1" applyAlignment="1" applyProtection="1">
      <alignment horizontal="left"/>
      <protection/>
    </xf>
    <xf numFmtId="0" fontId="32" fillId="0" borderId="0" xfId="0" applyFont="1" applyFill="1" applyBorder="1" applyAlignment="1" applyProtection="1">
      <alignment horizontal="left"/>
      <protection/>
    </xf>
    <xf numFmtId="0" fontId="32" fillId="0" borderId="5" xfId="0" applyFont="1" applyFill="1" applyBorder="1" applyAlignment="1" applyProtection="1">
      <alignment/>
      <protection/>
    </xf>
    <xf numFmtId="0" fontId="32" fillId="0" borderId="6" xfId="0" applyFont="1" applyFill="1" applyBorder="1" applyAlignment="1" applyProtection="1">
      <alignment/>
      <protection/>
    </xf>
    <xf numFmtId="0" fontId="32" fillId="0" borderId="7" xfId="0" applyFont="1" applyFill="1" applyBorder="1" applyAlignment="1" applyProtection="1">
      <alignment/>
      <protection/>
    </xf>
    <xf numFmtId="0" fontId="32" fillId="0" borderId="0" xfId="0" applyFont="1" applyFill="1" applyAlignment="1" applyProtection="1">
      <alignment horizontal="left"/>
      <protection/>
    </xf>
    <xf numFmtId="0" fontId="32" fillId="0" borderId="27" xfId="0" applyFont="1" applyFill="1" applyBorder="1" applyAlignment="1" applyProtection="1">
      <alignment/>
      <protection/>
    </xf>
    <xf numFmtId="0" fontId="32" fillId="0" borderId="28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 horizontal="left"/>
      <protection/>
    </xf>
    <xf numFmtId="0" fontId="32" fillId="0" borderId="10" xfId="0" applyFont="1" applyFill="1" applyBorder="1" applyAlignment="1" applyProtection="1">
      <alignment horizontal="left"/>
      <protection/>
    </xf>
    <xf numFmtId="0" fontId="32" fillId="0" borderId="15" xfId="0" applyFont="1" applyFill="1" applyBorder="1" applyAlignment="1" applyProtection="1">
      <alignment/>
      <protection/>
    </xf>
    <xf numFmtId="0" fontId="32" fillId="0" borderId="16" xfId="0" applyFont="1" applyFill="1" applyBorder="1" applyAlignment="1" applyProtection="1">
      <alignment/>
      <protection/>
    </xf>
    <xf numFmtId="0" fontId="13" fillId="0" borderId="51" xfId="0" applyFont="1" applyBorder="1" applyAlignment="1" applyProtection="1">
      <alignment/>
      <protection/>
    </xf>
    <xf numFmtId="0" fontId="25" fillId="0" borderId="52" xfId="0" applyFont="1" applyFill="1" applyBorder="1" applyAlignment="1" applyProtection="1">
      <alignment horizontal="left"/>
      <protection/>
    </xf>
    <xf numFmtId="0" fontId="8" fillId="0" borderId="52" xfId="0" applyFont="1" applyFill="1" applyBorder="1" applyAlignment="1" applyProtection="1">
      <alignment/>
      <protection/>
    </xf>
    <xf numFmtId="0" fontId="3" fillId="0" borderId="53" xfId="0" applyFont="1" applyFill="1" applyBorder="1" applyAlignment="1" applyProtection="1">
      <alignment horizontal="left"/>
      <protection/>
    </xf>
    <xf numFmtId="0" fontId="3" fillId="0" borderId="53" xfId="0" applyFont="1" applyFill="1" applyBorder="1" applyAlignment="1" applyProtection="1">
      <alignment horizontal="center"/>
      <protection/>
    </xf>
    <xf numFmtId="0" fontId="8" fillId="0" borderId="53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Continuous"/>
      <protection/>
    </xf>
    <xf numFmtId="0" fontId="16" fillId="0" borderId="54" xfId="0" applyFont="1" applyFill="1" applyBorder="1" applyAlignment="1" applyProtection="1">
      <alignment horizontal="left" vertical="center"/>
      <protection/>
    </xf>
    <xf numFmtId="0" fontId="16" fillId="0" borderId="55" xfId="0" applyFont="1" applyFill="1" applyBorder="1" applyAlignment="1" applyProtection="1">
      <alignment horizontal="centerContinuous" vertical="center"/>
      <protection/>
    </xf>
    <xf numFmtId="0" fontId="16" fillId="0" borderId="56" xfId="0" applyFont="1" applyFill="1" applyBorder="1" applyAlignment="1" applyProtection="1">
      <alignment horizontal="centerContinuous" vertical="center"/>
      <protection/>
    </xf>
    <xf numFmtId="0" fontId="22" fillId="0" borderId="0" xfId="0" applyFont="1" applyFill="1" applyAlignment="1" applyProtection="1">
      <alignment horizontal="left"/>
      <protection/>
    </xf>
    <xf numFmtId="0" fontId="22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3" fillId="0" borderId="48" xfId="0" applyFont="1" applyFill="1" applyBorder="1" applyAlignment="1" applyProtection="1">
      <alignment horizontal="center"/>
      <protection/>
    </xf>
    <xf numFmtId="0" fontId="13" fillId="0" borderId="42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center"/>
      <protection/>
    </xf>
    <xf numFmtId="0" fontId="0" fillId="0" borderId="44" xfId="0" applyFill="1" applyBorder="1" applyAlignment="1" applyProtection="1">
      <alignment/>
      <protection/>
    </xf>
    <xf numFmtId="0" fontId="43" fillId="0" borderId="0" xfId="0" applyFont="1" applyBorder="1" applyAlignment="1" applyProtection="1">
      <alignment horizontal="left" wrapText="1"/>
      <protection/>
    </xf>
    <xf numFmtId="0" fontId="44" fillId="0" borderId="44" xfId="0" applyFont="1" applyBorder="1" applyAlignment="1" applyProtection="1">
      <alignment/>
      <protection/>
    </xf>
    <xf numFmtId="0" fontId="42" fillId="0" borderId="0" xfId="0" applyFont="1" applyFill="1" applyBorder="1" applyAlignment="1" applyProtection="1">
      <alignment horizontal="left"/>
      <protection/>
    </xf>
    <xf numFmtId="0" fontId="0" fillId="0" borderId="45" xfId="0" applyFill="1" applyBorder="1" applyAlignment="1" applyProtection="1">
      <alignment/>
      <protection/>
    </xf>
    <xf numFmtId="0" fontId="43" fillId="0" borderId="24" xfId="0" applyFont="1" applyBorder="1" applyAlignment="1" applyProtection="1">
      <alignment horizontal="left" wrapText="1"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6" fillId="0" borderId="57" xfId="0" applyFont="1" applyFill="1" applyBorder="1" applyAlignment="1" applyProtection="1">
      <alignment horizontal="center"/>
      <protection/>
    </xf>
    <xf numFmtId="0" fontId="13" fillId="0" borderId="48" xfId="0" applyFont="1" applyBorder="1" applyAlignment="1" applyProtection="1">
      <alignment/>
      <protection/>
    </xf>
    <xf numFmtId="0" fontId="25" fillId="0" borderId="0" xfId="0" applyFont="1" applyFill="1" applyBorder="1" applyAlignment="1" applyProtection="1">
      <alignment horizontal="left"/>
      <protection/>
    </xf>
    <xf numFmtId="0" fontId="32" fillId="0" borderId="17" xfId="0" applyFont="1" applyFill="1" applyBorder="1" applyAlignment="1" applyProtection="1">
      <alignment/>
      <protection/>
    </xf>
    <xf numFmtId="0" fontId="25" fillId="0" borderId="52" xfId="0" applyFont="1" applyFill="1" applyBorder="1" applyAlignment="1" applyProtection="1">
      <alignment/>
      <protection/>
    </xf>
    <xf numFmtId="0" fontId="3" fillId="0" borderId="50" xfId="0" applyFont="1" applyFill="1" applyBorder="1" applyAlignment="1" applyProtection="1">
      <alignment horizontal="left"/>
      <protection/>
    </xf>
    <xf numFmtId="0" fontId="0" fillId="0" borderId="3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5" fillId="0" borderId="30" xfId="0" applyFont="1" applyFill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8" fillId="2" borderId="58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/>
      <protection locked="0"/>
    </xf>
    <xf numFmtId="0" fontId="1" fillId="2" borderId="20" xfId="0" applyFont="1" applyFill="1" applyBorder="1" applyAlignment="1" applyProtection="1">
      <alignment/>
      <protection locked="0"/>
    </xf>
    <xf numFmtId="0" fontId="1" fillId="3" borderId="2" xfId="0" applyFont="1" applyFill="1" applyBorder="1" applyAlignment="1" applyProtection="1">
      <alignment/>
      <protection locked="0"/>
    </xf>
    <xf numFmtId="0" fontId="1" fillId="3" borderId="59" xfId="0" applyFont="1" applyFill="1" applyBorder="1" applyAlignment="1" applyProtection="1">
      <alignment/>
      <protection locked="0"/>
    </xf>
    <xf numFmtId="0" fontId="1" fillId="3" borderId="20" xfId="0" applyFont="1" applyFill="1" applyBorder="1" applyAlignment="1" applyProtection="1">
      <alignment/>
      <protection locked="0"/>
    </xf>
    <xf numFmtId="0" fontId="27" fillId="0" borderId="60" xfId="0" applyFont="1" applyFill="1" applyBorder="1" applyAlignment="1" applyProtection="1">
      <alignment horizontal="centerContinuous" vertical="center"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61" xfId="0" applyFont="1" applyFill="1" applyBorder="1" applyAlignment="1" applyProtection="1">
      <alignment horizontal="centerContinuous"/>
      <protection locked="0"/>
    </xf>
    <xf numFmtId="0" fontId="1" fillId="3" borderId="61" xfId="0" applyFont="1" applyFill="1" applyBorder="1" applyAlignment="1" applyProtection="1">
      <alignment horizontal="centerContinuous"/>
      <protection locked="0"/>
    </xf>
    <xf numFmtId="0" fontId="8" fillId="0" borderId="6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32" fillId="2" borderId="20" xfId="0" applyFont="1" applyFill="1" applyBorder="1" applyAlignment="1" applyProtection="1">
      <alignment/>
      <protection locked="0"/>
    </xf>
    <xf numFmtId="0" fontId="32" fillId="2" borderId="2" xfId="0" applyFont="1" applyFill="1" applyBorder="1" applyAlignment="1" applyProtection="1">
      <alignment/>
      <protection locked="0"/>
    </xf>
    <xf numFmtId="0" fontId="25" fillId="2" borderId="58" xfId="0" applyFont="1" applyFill="1" applyBorder="1" applyAlignment="1" applyProtection="1">
      <alignment/>
      <protection locked="0"/>
    </xf>
    <xf numFmtId="0" fontId="32" fillId="0" borderId="61" xfId="0" applyFont="1" applyFill="1" applyBorder="1" applyAlignment="1" applyProtection="1">
      <alignment horizontal="centerContinuous"/>
      <protection locked="0"/>
    </xf>
    <xf numFmtId="0" fontId="32" fillId="0" borderId="61" xfId="0" applyFont="1" applyFill="1" applyBorder="1" applyAlignment="1" applyProtection="1">
      <alignment horizontal="center"/>
      <protection locked="0"/>
    </xf>
    <xf numFmtId="0" fontId="32" fillId="0" borderId="10" xfId="0" applyFont="1" applyFill="1" applyBorder="1" applyAlignment="1" applyProtection="1">
      <alignment/>
      <protection locked="0"/>
    </xf>
    <xf numFmtId="0" fontId="25" fillId="0" borderId="60" xfId="0" applyFont="1" applyFill="1" applyBorder="1" applyAlignment="1" applyProtection="1">
      <alignment/>
      <protection locked="0"/>
    </xf>
    <xf numFmtId="0" fontId="32" fillId="0" borderId="0" xfId="0" applyFont="1" applyFill="1" applyBorder="1" applyAlignment="1" applyProtection="1">
      <alignment horizontal="centerContinuous"/>
      <protection locked="0"/>
    </xf>
    <xf numFmtId="0" fontId="32" fillId="0" borderId="10" xfId="0" applyFont="1" applyFill="1" applyBorder="1" applyAlignment="1" applyProtection="1">
      <alignment horizontal="centerContinuous"/>
      <protection locked="0"/>
    </xf>
    <xf numFmtId="0" fontId="8" fillId="0" borderId="52" xfId="0" applyFont="1" applyFill="1" applyBorder="1" applyAlignment="1" applyProtection="1">
      <alignment/>
      <protection locked="0"/>
    </xf>
    <xf numFmtId="0" fontId="8" fillId="0" borderId="53" xfId="0" applyFont="1" applyFill="1" applyBorder="1" applyAlignment="1" applyProtection="1">
      <alignment/>
      <protection locked="0"/>
    </xf>
    <xf numFmtId="0" fontId="1" fillId="0" borderId="62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Alignment="1" applyProtection="1">
      <alignment/>
      <protection locked="0"/>
    </xf>
    <xf numFmtId="0" fontId="6" fillId="0" borderId="16" xfId="0" applyFont="1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13" fillId="0" borderId="12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27" fillId="0" borderId="60" xfId="0" applyFont="1" applyFill="1" applyBorder="1" applyAlignment="1" applyProtection="1">
      <alignment horizontal="center" vertical="center"/>
      <protection locked="0"/>
    </xf>
    <xf numFmtId="0" fontId="0" fillId="2" borderId="11" xfId="0" applyFont="1" applyFill="1" applyBorder="1" applyAlignment="1" applyProtection="1" quotePrefix="1">
      <alignment horizontal="center"/>
      <protection locked="0"/>
    </xf>
    <xf numFmtId="0" fontId="6" fillId="2" borderId="9" xfId="0" applyFont="1" applyFill="1" applyBorder="1" applyAlignment="1" applyProtection="1" quotePrefix="1">
      <alignment horizontal="center" vertical="center"/>
      <protection locked="0"/>
    </xf>
    <xf numFmtId="0" fontId="1" fillId="3" borderId="63" xfId="0" applyFont="1" applyFill="1" applyBorder="1" applyAlignment="1" applyProtection="1">
      <alignment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/>
      <protection locked="0"/>
    </xf>
    <xf numFmtId="0" fontId="32" fillId="4" borderId="20" xfId="0" applyFont="1" applyFill="1" applyBorder="1" applyAlignment="1" applyProtection="1">
      <alignment/>
      <protection/>
    </xf>
    <xf numFmtId="0" fontId="32" fillId="4" borderId="2" xfId="0" applyFont="1" applyFill="1" applyBorder="1" applyAlignment="1" applyProtection="1">
      <alignment/>
      <protection/>
    </xf>
    <xf numFmtId="0" fontId="46" fillId="0" borderId="0" xfId="0" applyFont="1" applyFill="1" applyAlignment="1">
      <alignment/>
    </xf>
    <xf numFmtId="0" fontId="6" fillId="0" borderId="9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13" fillId="0" borderId="64" xfId="0" applyFont="1" applyFill="1" applyBorder="1" applyAlignment="1" applyProtection="1">
      <alignment/>
      <protection/>
    </xf>
    <xf numFmtId="0" fontId="27" fillId="0" borderId="26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/>
      <protection locked="0"/>
    </xf>
    <xf numFmtId="0" fontId="1" fillId="0" borderId="2" xfId="0" applyFont="1" applyFill="1" applyBorder="1" applyAlignment="1" applyProtection="1">
      <alignment/>
      <protection locked="0"/>
    </xf>
    <xf numFmtId="0" fontId="1" fillId="0" borderId="65" xfId="0" applyFont="1" applyFill="1" applyBorder="1" applyAlignment="1" applyProtection="1">
      <alignment/>
      <protection locked="0"/>
    </xf>
    <xf numFmtId="0" fontId="1" fillId="0" borderId="20" xfId="0" applyFont="1" applyFill="1" applyBorder="1" applyAlignment="1" applyProtection="1">
      <alignment/>
      <protection locked="0"/>
    </xf>
    <xf numFmtId="0" fontId="1" fillId="0" borderId="66" xfId="0" applyFont="1" applyFill="1" applyBorder="1" applyAlignment="1" applyProtection="1">
      <alignment/>
      <protection/>
    </xf>
    <xf numFmtId="0" fontId="1" fillId="0" borderId="67" xfId="0" applyFont="1" applyFill="1" applyBorder="1" applyAlignment="1" applyProtection="1">
      <alignment/>
      <protection/>
    </xf>
    <xf numFmtId="0" fontId="1" fillId="0" borderId="68" xfId="0" applyFont="1" applyFill="1" applyBorder="1" applyAlignment="1" applyProtection="1">
      <alignment/>
      <protection/>
    </xf>
    <xf numFmtId="0" fontId="1" fillId="3" borderId="69" xfId="0" applyFont="1" applyFill="1" applyBorder="1" applyAlignment="1" applyProtection="1">
      <alignment horizontal="centerContinuous"/>
      <protection locked="0"/>
    </xf>
    <xf numFmtId="0" fontId="1" fillId="0" borderId="70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/>
      <protection locked="0"/>
    </xf>
    <xf numFmtId="0" fontId="1" fillId="0" borderId="71" xfId="0" applyFont="1" applyFill="1" applyBorder="1" applyAlignment="1" applyProtection="1">
      <alignment horizontal="centerContinuous"/>
      <protection locked="0"/>
    </xf>
    <xf numFmtId="0" fontId="0" fillId="0" borderId="57" xfId="0" applyFont="1" applyFill="1" applyBorder="1" applyAlignment="1" applyProtection="1">
      <alignment horizontal="center"/>
      <protection/>
    </xf>
    <xf numFmtId="0" fontId="0" fillId="0" borderId="59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6" fillId="0" borderId="24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 quotePrefix="1">
      <alignment/>
      <protection/>
    </xf>
    <xf numFmtId="2" fontId="6" fillId="0" borderId="0" xfId="0" applyNumberFormat="1" applyFont="1" applyFill="1" applyAlignment="1" applyProtection="1">
      <alignment/>
      <protection/>
    </xf>
    <xf numFmtId="2" fontId="13" fillId="0" borderId="0" xfId="0" applyNumberFormat="1" applyFont="1" applyFill="1" applyAlignment="1" applyProtection="1">
      <alignment/>
      <protection/>
    </xf>
    <xf numFmtId="2" fontId="0" fillId="0" borderId="18" xfId="0" applyNumberFormat="1" applyFill="1" applyBorder="1" applyAlignment="1" applyProtection="1">
      <alignment/>
      <protection/>
    </xf>
    <xf numFmtId="2" fontId="13" fillId="0" borderId="18" xfId="0" applyNumberFormat="1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2" fontId="0" fillId="0" borderId="21" xfId="0" applyNumberForma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2" fontId="6" fillId="0" borderId="24" xfId="0" applyNumberFormat="1" applyFont="1" applyFill="1" applyBorder="1" applyAlignment="1" applyProtection="1" quotePrefix="1">
      <alignment/>
      <protection/>
    </xf>
    <xf numFmtId="0" fontId="0" fillId="0" borderId="0" xfId="0" applyFont="1" applyFill="1" applyAlignment="1" applyProtection="1">
      <alignment horizontal="centerContinuous"/>
      <protection locked="0"/>
    </xf>
    <xf numFmtId="0" fontId="39" fillId="0" borderId="0" xfId="0" applyFont="1" applyFill="1" applyAlignment="1" applyProtection="1" quotePrefix="1">
      <alignment horizontal="centerContinuous"/>
      <protection/>
    </xf>
    <xf numFmtId="0" fontId="24" fillId="0" borderId="0" xfId="0" applyFont="1" applyFill="1" applyAlignment="1" applyProtection="1" quotePrefix="1">
      <alignment horizontal="centerContinuous"/>
      <protection/>
    </xf>
    <xf numFmtId="0" fontId="0" fillId="0" borderId="0" xfId="0" applyFont="1" applyFill="1" applyAlignment="1" applyProtection="1">
      <alignment horizontal="centerContinuous"/>
      <protection/>
    </xf>
    <xf numFmtId="3" fontId="6" fillId="2" borderId="72" xfId="0" applyNumberFormat="1" applyFont="1" applyFill="1" applyBorder="1" applyAlignment="1" applyProtection="1">
      <alignment/>
      <protection locked="0"/>
    </xf>
    <xf numFmtId="3" fontId="6" fillId="2" borderId="31" xfId="0" applyNumberFormat="1" applyFont="1" applyFill="1" applyBorder="1" applyAlignment="1" applyProtection="1">
      <alignment/>
      <protection locked="0"/>
    </xf>
    <xf numFmtId="3" fontId="6" fillId="2" borderId="2" xfId="0" applyNumberFormat="1" applyFont="1" applyFill="1" applyBorder="1" applyAlignment="1" applyProtection="1">
      <alignment/>
      <protection locked="0"/>
    </xf>
    <xf numFmtId="3" fontId="0" fillId="2" borderId="2" xfId="0" applyNumberFormat="1" applyFill="1" applyBorder="1" applyAlignment="1" applyProtection="1">
      <alignment/>
      <protection locked="0"/>
    </xf>
    <xf numFmtId="3" fontId="15" fillId="2" borderId="2" xfId="0" applyNumberFormat="1" applyFont="1" applyFill="1" applyBorder="1" applyAlignment="1" applyProtection="1">
      <alignment/>
      <protection locked="0"/>
    </xf>
    <xf numFmtId="3" fontId="8" fillId="2" borderId="58" xfId="0" applyNumberFormat="1" applyFont="1" applyFill="1" applyBorder="1" applyAlignment="1" applyProtection="1">
      <alignment/>
      <protection locked="0"/>
    </xf>
    <xf numFmtId="3" fontId="1" fillId="2" borderId="2" xfId="0" applyNumberFormat="1" applyFont="1" applyFill="1" applyBorder="1" applyAlignment="1" applyProtection="1">
      <alignment/>
      <protection locked="0"/>
    </xf>
    <xf numFmtId="3" fontId="1" fillId="2" borderId="20" xfId="0" applyNumberFormat="1" applyFont="1" applyFill="1" applyBorder="1" applyAlignment="1" applyProtection="1">
      <alignment/>
      <protection locked="0"/>
    </xf>
    <xf numFmtId="3" fontId="1" fillId="2" borderId="5" xfId="0" applyNumberFormat="1" applyFont="1" applyFill="1" applyBorder="1" applyAlignment="1" applyProtection="1">
      <alignment/>
      <protection locked="0"/>
    </xf>
    <xf numFmtId="3" fontId="1" fillId="3" borderId="2" xfId="0" applyNumberFormat="1" applyFont="1" applyFill="1" applyBorder="1" applyAlignment="1" applyProtection="1">
      <alignment/>
      <protection locked="0"/>
    </xf>
    <xf numFmtId="0" fontId="1" fillId="0" borderId="61" xfId="0" applyFont="1" applyFill="1" applyBorder="1" applyAlignment="1" applyProtection="1">
      <alignment horizontal="left"/>
      <protection locked="0"/>
    </xf>
    <xf numFmtId="0" fontId="47" fillId="3" borderId="61" xfId="0" applyFont="1" applyFill="1" applyBorder="1" applyAlignment="1" applyProtection="1">
      <alignment horizontal="left"/>
      <protection locked="0"/>
    </xf>
    <xf numFmtId="0" fontId="1" fillId="3" borderId="61" xfId="0" applyFont="1" applyFill="1" applyBorder="1" applyAlignment="1" applyProtection="1">
      <alignment horizontal="left"/>
      <protection locked="0"/>
    </xf>
    <xf numFmtId="181" fontId="1" fillId="2" borderId="20" xfId="0" applyNumberFormat="1" applyFont="1" applyFill="1" applyBorder="1" applyAlignment="1" applyProtection="1">
      <alignment/>
      <protection locked="0"/>
    </xf>
    <xf numFmtId="3" fontId="1" fillId="3" borderId="73" xfId="0" applyNumberFormat="1" applyFont="1" applyFill="1" applyBorder="1" applyAlignment="1" applyProtection="1">
      <alignment/>
      <protection locked="0"/>
    </xf>
    <xf numFmtId="3" fontId="1" fillId="3" borderId="74" xfId="0" applyNumberFormat="1" applyFont="1" applyFill="1" applyBorder="1" applyAlignment="1" applyProtection="1">
      <alignment/>
      <protection locked="0"/>
    </xf>
    <xf numFmtId="3" fontId="1" fillId="3" borderId="20" xfId="0" applyNumberFormat="1" applyFont="1" applyFill="1" applyBorder="1" applyAlignment="1" applyProtection="1">
      <alignment/>
      <protection locked="0"/>
    </xf>
    <xf numFmtId="0" fontId="0" fillId="2" borderId="11" xfId="0" applyFont="1" applyFill="1" applyBorder="1" applyAlignment="1" applyProtection="1">
      <alignment horizontal="center"/>
      <protection locked="0"/>
    </xf>
    <xf numFmtId="3" fontId="1" fillId="2" borderId="59" xfId="0" applyNumberFormat="1" applyFont="1" applyFill="1" applyBorder="1" applyAlignment="1" applyProtection="1">
      <alignment/>
      <protection locked="0"/>
    </xf>
    <xf numFmtId="3" fontId="1" fillId="2" borderId="15" xfId="0" applyNumberFormat="1" applyFont="1" applyFill="1" applyBorder="1" applyAlignment="1" applyProtection="1">
      <alignment/>
      <protection locked="0"/>
    </xf>
    <xf numFmtId="3" fontId="32" fillId="2" borderId="20" xfId="0" applyNumberFormat="1" applyFont="1" applyFill="1" applyBorder="1" applyAlignment="1" applyProtection="1">
      <alignment/>
      <protection locked="0"/>
    </xf>
    <xf numFmtId="3" fontId="8" fillId="2" borderId="65" xfId="0" applyNumberFormat="1" applyFont="1" applyFill="1" applyBorder="1" applyAlignment="1" applyProtection="1">
      <alignment/>
      <protection locked="0"/>
    </xf>
    <xf numFmtId="0" fontId="33" fillId="2" borderId="11" xfId="0" applyFont="1" applyFill="1" applyBorder="1" applyAlignment="1" applyProtection="1">
      <alignment horizontal="center"/>
      <protection locked="0"/>
    </xf>
    <xf numFmtId="3" fontId="6" fillId="2" borderId="75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 horizontal="left" wrapText="1"/>
    </xf>
    <xf numFmtId="0" fontId="0" fillId="0" borderId="6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38325" y="11382375"/>
          <a:ext cx="15411450" cy="4191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Please mention data sources and whether the data supplied are publicly available.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 fLocksWithSheet="0"/>
  </xdr:twoCellAnchor>
  <xdr:oneCellAnchor>
    <xdr:from>
      <xdr:col>2</xdr:col>
      <xdr:colOff>4514850</xdr:colOff>
      <xdr:row>10</xdr:row>
      <xdr:rowOff>0</xdr:rowOff>
    </xdr:from>
    <xdr:ext cx="114300" cy="285750"/>
    <xdr:sp>
      <xdr:nvSpPr>
        <xdr:cNvPr id="2" name="TextBox 7"/>
        <xdr:cNvSpPr txBox="1">
          <a:spLocks noChangeArrowheads="1"/>
        </xdr:cNvSpPr>
      </xdr:nvSpPr>
      <xdr:spPr>
        <a:xfrm>
          <a:off x="5676900" y="428625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70973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72878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514475" y="0"/>
          <a:ext cx="160210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106680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8972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4020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9449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42975" y="0"/>
          <a:ext cx="172878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70021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2004\Sz&#225;ml&#225;k_sorozata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2005\Sz&#225;ml&#225;k_sorozata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2006\Sz&#225;ml&#225;k_sorozata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2007\Sz&#225;ml&#225;k_sorozata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2004\KPki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2006\KPki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2004\Tbbe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2005\Tbbe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2006\Tbbe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rmányzat szektor"/>
      <sheetName val="Központi kormányzat"/>
      <sheetName val="Korm konszolidálatlan"/>
      <sheetName val="Közp konszolidálatlan"/>
      <sheetName val="nem konsz korm"/>
      <sheetName val="nem konsz közp"/>
      <sheetName val="korm eredmény"/>
      <sheetName val="közp eredmény"/>
      <sheetName val="korm egyensúly"/>
      <sheetName val="közp egyensúly"/>
      <sheetName val="korm egyéb"/>
      <sheetName val="közp egyéb"/>
      <sheetName val="korm pénzforg"/>
      <sheetName val="közp pénzforg"/>
      <sheetName val="SUM nem hivatk korm"/>
      <sheetName val="SUM nem hivatk közp"/>
      <sheetName val="formátum korm"/>
      <sheetName val="formátum köz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rmányzat szektor"/>
      <sheetName val="Központi kormányzat"/>
      <sheetName val="Korm konszolidálatlan"/>
      <sheetName val="Közp konszolidálatlan"/>
      <sheetName val="nem konsz korm"/>
      <sheetName val="nem konsz közp"/>
      <sheetName val="korm eredmény"/>
      <sheetName val="közp eredmény"/>
      <sheetName val="korm egyensúly"/>
      <sheetName val="közp egyensúly"/>
      <sheetName val="korm egyéb"/>
      <sheetName val="közp egyéb"/>
      <sheetName val="korm pénzforg"/>
      <sheetName val="közp pénzforg"/>
      <sheetName val="SUM nem hivatk korm"/>
      <sheetName val="SUM nem hivatk közp"/>
      <sheetName val="check korm"/>
      <sheetName val="check közp"/>
      <sheetName val="formátum korm"/>
      <sheetName val="formátum köz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ormányzat szektor"/>
      <sheetName val="Központi kormányzat"/>
      <sheetName val="Korm konszolidálatlan"/>
      <sheetName val="Közp konszolidálatlan"/>
      <sheetName val="nem konsz korm"/>
      <sheetName val="nem konsz közp"/>
      <sheetName val="korm eredmény"/>
      <sheetName val="közp eredmény"/>
      <sheetName val="korm egyensúly"/>
      <sheetName val="közp egyensúly"/>
      <sheetName val="korm egyéb"/>
      <sheetName val="közp egyéb"/>
      <sheetName val="korm pénzforg"/>
      <sheetName val="közp pénzforg"/>
      <sheetName val="SUM nem hivatk korm"/>
      <sheetName val="SUM nem hivatk közp"/>
      <sheetName val="check korm"/>
      <sheetName val="check közp"/>
      <sheetName val="formátum korm"/>
      <sheetName val="formátum közp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ormányzat szektor"/>
      <sheetName val="Központi kormányzat"/>
      <sheetName val="Korm konszolidálatlan"/>
      <sheetName val="Közp konszolidálatlan"/>
      <sheetName val="nem konsz korm"/>
      <sheetName val="nem konsz közp"/>
      <sheetName val="korm eredmény"/>
      <sheetName val="közp eredmény"/>
      <sheetName val="korm egyensúly"/>
      <sheetName val="közp egyensúly"/>
      <sheetName val="korm egyéb"/>
      <sheetName val="közp egyéb"/>
      <sheetName val="korm pénzforg"/>
      <sheetName val="közp pénzforg"/>
      <sheetName val="SUM nem hivatk korm"/>
      <sheetName val="SUM nem hivatk közp"/>
      <sheetName val="check korm"/>
      <sheetName val="check közp"/>
      <sheetName val="formátum korm"/>
      <sheetName val="formátum közp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.2"/>
      <sheetName val="D.11"/>
      <sheetName val="D.12"/>
      <sheetName val="D.312"/>
      <sheetName val="D.319"/>
      <sheetName val="D.391"/>
      <sheetName val="D.392"/>
      <sheetName val="D.394"/>
      <sheetName val="D.41"/>
      <sheetName val="D.62"/>
      <sheetName val="D.63"/>
      <sheetName val="D.71"/>
      <sheetName val="D.73"/>
      <sheetName val="D.74"/>
      <sheetName val="D.75"/>
      <sheetName val="D.92"/>
      <sheetName val="D.99"/>
      <sheetName val="P.32"/>
      <sheetName val="P.51"/>
      <sheetName val="P.52"/>
      <sheetName val="K.1"/>
      <sheetName val="K.2"/>
      <sheetName val="F2"/>
      <sheetName val="F.4"/>
      <sheetName val="F.5"/>
      <sheetName val="F.7"/>
      <sheetName val="output"/>
      <sheetName val="D.410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.2"/>
      <sheetName val="D.11"/>
      <sheetName val="D.12"/>
      <sheetName val="D.312"/>
      <sheetName val="D.319"/>
      <sheetName val="D.391"/>
      <sheetName val="D.392"/>
      <sheetName val="D.394"/>
      <sheetName val="D.41"/>
      <sheetName val="D.62"/>
      <sheetName val="D.63"/>
      <sheetName val="D.71"/>
      <sheetName val="D.73"/>
      <sheetName val="D.74"/>
      <sheetName val="D.75"/>
      <sheetName val="D.92"/>
      <sheetName val="D.99"/>
      <sheetName val="P.32"/>
      <sheetName val="P.51"/>
      <sheetName val="P.52"/>
      <sheetName val="K.1"/>
      <sheetName val="K.2"/>
      <sheetName val="F2"/>
      <sheetName val="F.4"/>
      <sheetName val="F.5"/>
      <sheetName val="F.7"/>
      <sheetName val="output"/>
      <sheetName val="D.410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 D.41"/>
      <sheetName val="D.421"/>
      <sheetName val="D.611"/>
      <sheetName val="D.612 "/>
      <sheetName val="D.73"/>
      <sheetName val="D.75"/>
      <sheetName val="D.92"/>
      <sheetName val="D.99"/>
      <sheetName val="P.51"/>
      <sheetName val="K.2"/>
      <sheetName val="F.4"/>
      <sheetName val="F.5"/>
      <sheetName val="munka"/>
      <sheetName val="Számla"/>
      <sheetName val="Szilárd munkalapja"/>
      <sheetName val="TBadók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 D.41"/>
      <sheetName val="D.421"/>
      <sheetName val="D.611"/>
      <sheetName val="D.612 "/>
      <sheetName val="D.73"/>
      <sheetName val="D.74"/>
      <sheetName val="D.75"/>
      <sheetName val="D.92"/>
      <sheetName val="D.99"/>
      <sheetName val="P.51"/>
      <sheetName val="K.2"/>
      <sheetName val="F.4"/>
      <sheetName val="F.5"/>
      <sheetName val="munka"/>
      <sheetName val="Számla"/>
      <sheetName val="Szilárd munkalapja"/>
      <sheetName val="TBadók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 D.41"/>
      <sheetName val="D.421"/>
      <sheetName val="D.611"/>
      <sheetName val="D.612 "/>
      <sheetName val="D.73"/>
      <sheetName val="D.74"/>
      <sheetName val="D.75"/>
      <sheetName val="D.92"/>
      <sheetName val="D.99"/>
      <sheetName val="P.51"/>
      <sheetName val="K.2"/>
      <sheetName val="F.4"/>
      <sheetName val="F.5"/>
      <sheetName val="munka"/>
      <sheetName val="Számla"/>
      <sheetName val="Szilárd munkalapja"/>
      <sheetName val="TBadó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 transitionEvaluation="1">
    <pageSetUpPr fitToPage="1"/>
  </sheetPr>
  <dimension ref="A1:P41"/>
  <sheetViews>
    <sheetView showGridLines="0" tabSelected="1" defaultGridColor="0" zoomScale="50" zoomScaleNormal="50" colorId="22" workbookViewId="0" topLeftCell="A1">
      <selection activeCell="A1" sqref="A1"/>
    </sheetView>
  </sheetViews>
  <sheetFormatPr defaultColWidth="9.77734375" defaultRowHeight="15"/>
  <cols>
    <col min="1" max="1" width="9.77734375" style="1" customWidth="1"/>
    <col min="2" max="2" width="3.77734375" style="1" customWidth="1"/>
    <col min="3" max="3" width="54.10546875" style="1" customWidth="1"/>
    <col min="4" max="4" width="10.99609375" style="1" customWidth="1"/>
    <col min="5" max="6" width="10.77734375" style="1" customWidth="1"/>
    <col min="7" max="8" width="10.6640625" style="1" customWidth="1"/>
    <col min="9" max="9" width="13.4453125" style="1" customWidth="1"/>
    <col min="10" max="10" width="59.88671875" style="1" customWidth="1"/>
    <col min="11" max="11" width="5.3359375" style="1" customWidth="1"/>
    <col min="12" max="12" width="0.9921875" style="1" customWidth="1"/>
    <col min="13" max="13" width="0.55078125" style="1" customWidth="1"/>
    <col min="14" max="14" width="9.77734375" style="1" customWidth="1"/>
    <col min="15" max="15" width="40.77734375" style="1" customWidth="1"/>
    <col min="16" max="16384" width="9.77734375" style="1" customWidth="1"/>
  </cols>
  <sheetData>
    <row r="1" spans="3:12" ht="33.75"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3:14" ht="31.5" customHeight="1">
      <c r="C2" s="18"/>
      <c r="D2" s="18"/>
      <c r="E2" s="18"/>
      <c r="F2" s="18"/>
      <c r="G2" s="18"/>
      <c r="H2" s="18"/>
      <c r="I2" s="18"/>
      <c r="J2" s="18"/>
      <c r="K2" s="18"/>
      <c r="L2" s="18"/>
      <c r="N2" s="17"/>
    </row>
    <row r="3" spans="2:12" ht="41.25">
      <c r="B3" s="3"/>
      <c r="C3" s="4" t="s">
        <v>0</v>
      </c>
      <c r="D3" s="4"/>
      <c r="E3" s="5"/>
      <c r="F3" s="5"/>
      <c r="G3" s="6"/>
      <c r="H3" s="6"/>
      <c r="I3" s="6"/>
      <c r="J3" s="6"/>
      <c r="K3" s="6"/>
      <c r="L3" s="6"/>
    </row>
    <row r="4" spans="2:12" ht="42">
      <c r="B4" s="3"/>
      <c r="C4" s="20" t="s">
        <v>147</v>
      </c>
      <c r="D4" s="2"/>
      <c r="E4" s="5"/>
      <c r="F4" s="5"/>
      <c r="G4" s="6"/>
      <c r="H4" s="6"/>
      <c r="I4" s="6"/>
      <c r="J4" s="6"/>
      <c r="K4" s="6"/>
      <c r="L4" s="6"/>
    </row>
    <row r="5" spans="2:12" ht="42">
      <c r="B5" s="3"/>
      <c r="C5" s="20" t="s">
        <v>148</v>
      </c>
      <c r="D5" s="2"/>
      <c r="E5" s="5"/>
      <c r="F5" s="5"/>
      <c r="G5" s="6"/>
      <c r="H5" s="6"/>
      <c r="I5" s="6"/>
      <c r="J5" s="6"/>
      <c r="K5" s="6"/>
      <c r="L5" s="6"/>
    </row>
    <row r="6" spans="2:12" ht="42">
      <c r="B6" s="3"/>
      <c r="C6" s="20" t="s">
        <v>484</v>
      </c>
      <c r="D6" s="2"/>
      <c r="E6" s="5"/>
      <c r="F6" s="5"/>
      <c r="G6" s="6"/>
      <c r="H6" s="6"/>
      <c r="I6" s="6"/>
      <c r="J6" s="6"/>
      <c r="K6" s="6"/>
      <c r="L6" s="6"/>
    </row>
    <row r="7" spans="2:12" ht="42">
      <c r="B7" s="3"/>
      <c r="C7" s="20"/>
      <c r="D7" s="2"/>
      <c r="E7" s="5"/>
      <c r="F7" s="5"/>
      <c r="G7" s="6"/>
      <c r="H7" s="6"/>
      <c r="I7" s="6"/>
      <c r="J7" s="6"/>
      <c r="K7" s="6"/>
      <c r="L7" s="6"/>
    </row>
    <row r="8" spans="2:12" ht="42">
      <c r="B8" s="3"/>
      <c r="C8" s="20"/>
      <c r="D8" s="21"/>
      <c r="E8" s="22"/>
      <c r="F8" s="22"/>
      <c r="G8" s="19"/>
      <c r="H8" s="19"/>
      <c r="I8" s="19"/>
      <c r="J8" s="6"/>
      <c r="K8" s="6"/>
      <c r="L8" s="6"/>
    </row>
    <row r="9" spans="2:12" ht="10.5" customHeight="1" thickBot="1">
      <c r="B9" s="3"/>
      <c r="C9" s="20"/>
      <c r="D9" s="23"/>
      <c r="E9" s="24"/>
      <c r="F9" s="24"/>
      <c r="G9" s="25"/>
      <c r="H9" s="25"/>
      <c r="I9" s="25"/>
      <c r="J9" s="6"/>
      <c r="K9" s="6"/>
      <c r="L9" s="6"/>
    </row>
    <row r="10" spans="2:12" ht="10.5" customHeight="1">
      <c r="B10" s="3"/>
      <c r="C10" s="20"/>
      <c r="D10" s="21"/>
      <c r="E10" s="22"/>
      <c r="F10" s="22"/>
      <c r="G10" s="19"/>
      <c r="H10" s="19"/>
      <c r="I10" s="19"/>
      <c r="J10" s="6"/>
      <c r="K10" s="6"/>
      <c r="L10" s="6"/>
    </row>
    <row r="11" spans="2:12" ht="42">
      <c r="B11" s="3"/>
      <c r="C11" s="20" t="s">
        <v>138</v>
      </c>
      <c r="D11" s="21"/>
      <c r="E11" s="22"/>
      <c r="F11" s="22"/>
      <c r="G11" s="19"/>
      <c r="H11" s="19"/>
      <c r="I11" s="19"/>
      <c r="J11" s="6"/>
      <c r="K11" s="6"/>
      <c r="L11" s="6"/>
    </row>
    <row r="12" spans="2:12" ht="32.25" customHeight="1">
      <c r="B12" s="3"/>
      <c r="G12" s="6"/>
      <c r="H12" s="6"/>
      <c r="I12" s="338"/>
      <c r="J12" s="338"/>
      <c r="K12" s="6"/>
      <c r="L12" s="6"/>
    </row>
    <row r="13" spans="2:12" s="28" customFormat="1" ht="30.75">
      <c r="B13" s="199"/>
      <c r="C13" s="339" t="s">
        <v>490</v>
      </c>
      <c r="D13" s="340"/>
      <c r="E13" s="341"/>
      <c r="F13" s="341"/>
      <c r="G13" s="341"/>
      <c r="H13" s="341"/>
      <c r="I13" s="341"/>
      <c r="J13" s="341"/>
      <c r="K13" s="341"/>
      <c r="L13" s="341"/>
    </row>
    <row r="14" spans="2:12" ht="31.5">
      <c r="B14" s="3"/>
      <c r="C14" s="7"/>
      <c r="D14" s="7"/>
      <c r="E14" s="6"/>
      <c r="F14" s="6"/>
      <c r="G14" s="6"/>
      <c r="H14" s="6"/>
      <c r="I14" s="6"/>
      <c r="J14" s="6"/>
      <c r="K14" s="6"/>
      <c r="L14" s="6"/>
    </row>
    <row r="15" spans="2:12" ht="31.5">
      <c r="B15" s="3"/>
      <c r="C15" s="7"/>
      <c r="D15" s="7"/>
      <c r="E15" s="6"/>
      <c r="F15" s="6"/>
      <c r="G15" s="6"/>
      <c r="H15" s="6"/>
      <c r="I15" s="6"/>
      <c r="J15" s="6"/>
      <c r="K15" s="6"/>
      <c r="L15" s="6"/>
    </row>
    <row r="16" spans="2:12" ht="31.5">
      <c r="B16" s="3"/>
      <c r="C16" s="7"/>
      <c r="D16" s="7"/>
      <c r="E16" s="6"/>
      <c r="F16" s="6"/>
      <c r="G16" s="6"/>
      <c r="H16" s="6"/>
      <c r="I16" s="6"/>
      <c r="J16" s="6"/>
      <c r="K16" s="6"/>
      <c r="L16" s="6"/>
    </row>
    <row r="17" spans="2:4" ht="31.5">
      <c r="B17" s="3"/>
      <c r="C17" s="8"/>
      <c r="D17" s="8"/>
    </row>
    <row r="18" spans="2:4" ht="23.25">
      <c r="B18" s="3"/>
      <c r="C18" s="9" t="s">
        <v>67</v>
      </c>
      <c r="D18" s="9"/>
    </row>
    <row r="19" spans="2:4" ht="23.25">
      <c r="B19" s="3"/>
      <c r="C19" s="9"/>
      <c r="D19" s="9"/>
    </row>
    <row r="20" spans="1:16" ht="23.25" customHeight="1">
      <c r="A20" s="10"/>
      <c r="B20" s="11"/>
      <c r="C20" s="366" t="s">
        <v>101</v>
      </c>
      <c r="D20" s="366"/>
      <c r="E20" s="366"/>
      <c r="F20" s="366"/>
      <c r="G20" s="366"/>
      <c r="H20" s="366"/>
      <c r="I20" s="366"/>
      <c r="J20" s="366"/>
      <c r="K20" s="10"/>
      <c r="L20" s="10"/>
      <c r="M20" s="10"/>
      <c r="N20" s="10"/>
      <c r="O20" s="10"/>
      <c r="P20" s="10"/>
    </row>
    <row r="21" spans="1:16" ht="23.25" customHeight="1">
      <c r="A21" s="10"/>
      <c r="B21" s="11"/>
      <c r="C21" s="366"/>
      <c r="D21" s="366"/>
      <c r="E21" s="366"/>
      <c r="F21" s="366"/>
      <c r="G21" s="366"/>
      <c r="H21" s="366"/>
      <c r="I21" s="366"/>
      <c r="J21" s="366"/>
      <c r="K21" s="10"/>
      <c r="L21" s="10"/>
      <c r="M21" s="10"/>
      <c r="N21" s="10"/>
      <c r="O21" s="10"/>
      <c r="P21" s="10"/>
    </row>
    <row r="22" spans="1:16" ht="23.25">
      <c r="A22" s="10"/>
      <c r="B22" s="11"/>
      <c r="C22" s="9"/>
      <c r="D22" s="9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0" ht="23.25" customHeight="1">
      <c r="A23" s="10"/>
      <c r="C23" s="366" t="s">
        <v>98</v>
      </c>
      <c r="D23" s="366"/>
      <c r="E23" s="366"/>
      <c r="F23" s="366"/>
      <c r="G23" s="366"/>
      <c r="H23" s="366"/>
      <c r="I23" s="366"/>
      <c r="J23" s="366"/>
    </row>
    <row r="24" spans="1:10" ht="23.25" customHeight="1">
      <c r="A24" s="10"/>
      <c r="C24" s="366"/>
      <c r="D24" s="366"/>
      <c r="E24" s="366"/>
      <c r="F24" s="366"/>
      <c r="G24" s="366"/>
      <c r="H24" s="366"/>
      <c r="I24" s="366"/>
      <c r="J24" s="366"/>
    </row>
    <row r="25" spans="1:4" ht="23.25">
      <c r="A25" s="10"/>
      <c r="C25" s="9"/>
      <c r="D25" s="9"/>
    </row>
    <row r="26" spans="1:4" ht="23.25">
      <c r="A26" s="10"/>
      <c r="C26" s="12" t="s">
        <v>1</v>
      </c>
      <c r="D26" s="12"/>
    </row>
    <row r="27" spans="1:13" ht="15.75">
      <c r="A27" s="10"/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5.75">
      <c r="A28" s="10"/>
      <c r="B28" s="11"/>
      <c r="G28" s="10"/>
      <c r="H28" s="10"/>
      <c r="I28" s="10"/>
      <c r="J28" s="10"/>
      <c r="K28" s="10"/>
      <c r="L28" s="10"/>
      <c r="M28" s="10"/>
    </row>
    <row r="29" spans="1:13" ht="23.25">
      <c r="A29" s="10"/>
      <c r="B29" s="11"/>
      <c r="C29" s="309" t="s">
        <v>482</v>
      </c>
      <c r="D29" s="10"/>
      <c r="G29" s="10"/>
      <c r="H29" s="10"/>
      <c r="I29" s="10"/>
      <c r="J29" s="10"/>
      <c r="K29" s="10"/>
      <c r="L29" s="10"/>
      <c r="M29" s="10"/>
    </row>
    <row r="30" spans="1:13" ht="36" customHeight="1">
      <c r="A30" s="10"/>
      <c r="B30" s="11"/>
      <c r="C30" s="309" t="s">
        <v>483</v>
      </c>
      <c r="D30" s="13"/>
      <c r="G30" s="13"/>
      <c r="H30" s="13"/>
      <c r="I30" s="10"/>
      <c r="K30" s="10"/>
      <c r="L30" s="10"/>
      <c r="M30" s="10"/>
    </row>
    <row r="31" spans="1:13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5.75">
      <c r="A33" s="10"/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22.5">
      <c r="A34" s="10"/>
      <c r="B34" s="11"/>
      <c r="E34" s="14"/>
      <c r="F34" s="14"/>
      <c r="G34" s="10"/>
      <c r="H34" s="10"/>
      <c r="I34" s="10"/>
      <c r="J34" s="10"/>
      <c r="K34" s="10"/>
      <c r="L34" s="10"/>
      <c r="M34" s="10"/>
    </row>
    <row r="35" spans="1:13" ht="15.75">
      <c r="A35" s="10"/>
      <c r="B35" s="11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5.75">
      <c r="A36" s="10"/>
      <c r="B36" s="1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4" ht="30.75">
      <c r="A37" s="15"/>
      <c r="B37" s="16"/>
      <c r="C37" s="6"/>
      <c r="D37" s="6"/>
      <c r="E37" s="15"/>
      <c r="F37" s="15"/>
      <c r="G37" s="15"/>
      <c r="H37" s="15"/>
      <c r="I37" s="15"/>
      <c r="J37" s="15"/>
      <c r="K37" s="15"/>
      <c r="L37" s="15"/>
      <c r="M37" s="15"/>
      <c r="N37" s="6"/>
    </row>
    <row r="38" spans="1:13" ht="15.75">
      <c r="A38" s="10"/>
      <c r="B38" s="11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5.75">
      <c r="A39" s="10"/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5.75">
      <c r="A40" s="10"/>
      <c r="B40" s="1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15.75">
      <c r="A41" s="10"/>
      <c r="B41" s="1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</sheetData>
  <sheetProtection insertRows="0"/>
  <mergeCells count="2">
    <mergeCell ref="C20:J21"/>
    <mergeCell ref="C23:J24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 transitionEvaluation="1">
    <pageSetUpPr fitToPage="1"/>
  </sheetPr>
  <dimension ref="A1:K64"/>
  <sheetViews>
    <sheetView showGridLines="0" defaultGridColor="0" zoomScale="70" zoomScaleNormal="70" colorId="22" workbookViewId="0" topLeftCell="B28">
      <selection activeCell="C46" sqref="C45:C46"/>
    </sheetView>
  </sheetViews>
  <sheetFormatPr defaultColWidth="9.77734375" defaultRowHeight="15"/>
  <cols>
    <col min="1" max="1" width="18.6640625" style="43" hidden="1" customWidth="1"/>
    <col min="2" max="2" width="3.77734375" style="28" customWidth="1"/>
    <col min="3" max="3" width="70.21484375" style="94" customWidth="1"/>
    <col min="4" max="4" width="10.99609375" style="28" customWidth="1"/>
    <col min="5" max="6" width="10.77734375" style="28" customWidth="1"/>
    <col min="7" max="7" width="10.6640625" style="28" customWidth="1"/>
    <col min="8" max="8" width="87.5546875" style="28" customWidth="1"/>
    <col min="9" max="9" width="5.3359375" style="28" customWidth="1"/>
    <col min="10" max="10" width="0.9921875" style="28" customWidth="1"/>
    <col min="11" max="11" width="0.55078125" style="28" customWidth="1"/>
    <col min="12" max="12" width="9.77734375" style="28" customWidth="1"/>
    <col min="13" max="13" width="40.77734375" style="28" customWidth="1"/>
    <col min="14" max="16384" width="9.77734375" style="28" customWidth="1"/>
  </cols>
  <sheetData>
    <row r="1" spans="1:11" ht="9.75" customHeight="1">
      <c r="A1" s="64"/>
      <c r="B1" s="64"/>
      <c r="C1" s="197"/>
      <c r="D1" s="69"/>
      <c r="E1" s="198"/>
      <c r="F1" s="198"/>
      <c r="G1" s="198"/>
      <c r="H1" s="198"/>
      <c r="I1" s="198"/>
      <c r="K1" s="29"/>
    </row>
    <row r="2" spans="1:11" ht="18">
      <c r="A2" s="60" t="s">
        <v>44</v>
      </c>
      <c r="B2" s="199" t="s">
        <v>44</v>
      </c>
      <c r="C2" s="85" t="s">
        <v>94</v>
      </c>
      <c r="D2" s="27"/>
      <c r="K2" s="29"/>
    </row>
    <row r="3" spans="1:11" ht="18">
      <c r="A3" s="60"/>
      <c r="B3" s="199"/>
      <c r="C3" s="85" t="s">
        <v>95</v>
      </c>
      <c r="D3" s="27"/>
      <c r="K3" s="29"/>
    </row>
    <row r="4" spans="1:11" ht="16.5" thickBot="1">
      <c r="A4" s="60"/>
      <c r="B4" s="199"/>
      <c r="C4" s="92"/>
      <c r="D4" s="61"/>
      <c r="K4" s="29"/>
    </row>
    <row r="5" spans="1:11" ht="16.5" thickTop="1">
      <c r="A5" s="200"/>
      <c r="B5" s="201"/>
      <c r="C5" s="87"/>
      <c r="D5" s="31"/>
      <c r="E5" s="31"/>
      <c r="F5" s="31"/>
      <c r="G5" s="32"/>
      <c r="H5" s="32"/>
      <c r="I5" s="33"/>
      <c r="K5" s="29"/>
    </row>
    <row r="6" spans="1:9" ht="15.75">
      <c r="A6" s="202"/>
      <c r="B6" s="104"/>
      <c r="C6" s="306" t="s">
        <v>525</v>
      </c>
      <c r="D6" s="34"/>
      <c r="E6" s="367" t="s">
        <v>2</v>
      </c>
      <c r="F6" s="367"/>
      <c r="G6" s="35"/>
      <c r="H6" s="36"/>
      <c r="I6" s="50"/>
    </row>
    <row r="7" spans="1:9" ht="15.75">
      <c r="A7" s="202"/>
      <c r="B7" s="104"/>
      <c r="C7" s="79" t="s">
        <v>526</v>
      </c>
      <c r="D7" s="38">
        <v>2004</v>
      </c>
      <c r="E7" s="38">
        <v>2005</v>
      </c>
      <c r="F7" s="38">
        <v>2006</v>
      </c>
      <c r="G7" s="38">
        <v>2007</v>
      </c>
      <c r="H7" s="39"/>
      <c r="I7" s="50"/>
    </row>
    <row r="8" spans="1:9" ht="15.75">
      <c r="A8" s="202"/>
      <c r="B8" s="104"/>
      <c r="C8" s="306" t="s">
        <v>527</v>
      </c>
      <c r="D8" s="302" t="s">
        <v>518</v>
      </c>
      <c r="E8" s="302" t="s">
        <v>518</v>
      </c>
      <c r="F8" s="305" t="s">
        <v>518</v>
      </c>
      <c r="G8" s="302" t="s">
        <v>519</v>
      </c>
      <c r="H8" s="203"/>
      <c r="I8" s="50"/>
    </row>
    <row r="9" spans="1:9" ht="10.5" customHeight="1" thickBot="1">
      <c r="A9" s="202"/>
      <c r="B9" s="104"/>
      <c r="C9" s="89"/>
      <c r="D9" s="112"/>
      <c r="E9" s="112"/>
      <c r="F9" s="112"/>
      <c r="G9" s="247"/>
      <c r="H9" s="204"/>
      <c r="I9" s="50"/>
    </row>
    <row r="10" spans="1:9" ht="17.25" thickBot="1" thickTop="1">
      <c r="A10" s="189" t="s">
        <v>343</v>
      </c>
      <c r="B10" s="104"/>
      <c r="C10" s="205" t="s">
        <v>488</v>
      </c>
      <c r="D10" s="347">
        <f>-'Table 2C'!D40</f>
        <v>44949</v>
      </c>
      <c r="E10" s="347">
        <f>-'Table 2C'!E40</f>
        <v>95300.61538461538</v>
      </c>
      <c r="F10" s="347">
        <f>-'Table 2C'!F40</f>
        <v>159606</v>
      </c>
      <c r="G10" s="347">
        <f>-'Table 2C'!G40</f>
        <v>440</v>
      </c>
      <c r="H10" s="278"/>
      <c r="I10" s="50"/>
    </row>
    <row r="11" spans="1:9" ht="6" customHeight="1" thickTop="1">
      <c r="A11" s="184"/>
      <c r="B11" s="104"/>
      <c r="C11" s="206"/>
      <c r="D11" s="274"/>
      <c r="E11" s="279"/>
      <c r="F11" s="279"/>
      <c r="G11" s="275"/>
      <c r="H11" s="275"/>
      <c r="I11" s="50"/>
    </row>
    <row r="12" spans="1:9" s="177" customFormat="1" ht="16.5" customHeight="1">
      <c r="A12" s="189" t="s">
        <v>344</v>
      </c>
      <c r="B12" s="207"/>
      <c r="C12" s="208" t="s">
        <v>112</v>
      </c>
      <c r="D12" s="307">
        <f>D13+D14+D15+D18+D21</f>
        <v>43667</v>
      </c>
      <c r="E12" s="307">
        <f>E13+E14+E15+E18+E21</f>
        <v>-22305</v>
      </c>
      <c r="F12" s="307">
        <f>F13+F14+F15+F18+F21</f>
        <v>-11324</v>
      </c>
      <c r="G12" s="308">
        <f>G13+G14+G15+G18+G21</f>
        <v>126338</v>
      </c>
      <c r="H12" s="283"/>
      <c r="I12" s="210"/>
    </row>
    <row r="13" spans="1:9" s="177" customFormat="1" ht="16.5" customHeight="1">
      <c r="A13" s="189" t="s">
        <v>345</v>
      </c>
      <c r="B13" s="211"/>
      <c r="C13" s="212" t="s">
        <v>99</v>
      </c>
      <c r="D13" s="362">
        <v>30818</v>
      </c>
      <c r="E13" s="362">
        <v>-2059</v>
      </c>
      <c r="F13" s="362">
        <v>3730</v>
      </c>
      <c r="G13" s="362">
        <v>147838</v>
      </c>
      <c r="H13" s="283"/>
      <c r="I13" s="210"/>
    </row>
    <row r="14" spans="1:9" s="177" customFormat="1" ht="16.5" customHeight="1">
      <c r="A14" s="189" t="s">
        <v>346</v>
      </c>
      <c r="B14" s="211"/>
      <c r="C14" s="212" t="s">
        <v>136</v>
      </c>
      <c r="D14" s="362">
        <v>14409</v>
      </c>
      <c r="E14" s="362">
        <v>-18493</v>
      </c>
      <c r="F14" s="362">
        <v>-9911</v>
      </c>
      <c r="G14" s="362">
        <v>8568</v>
      </c>
      <c r="H14" s="283"/>
      <c r="I14" s="210"/>
    </row>
    <row r="15" spans="1:9" s="177" customFormat="1" ht="16.5" customHeight="1">
      <c r="A15" s="189" t="s">
        <v>347</v>
      </c>
      <c r="B15" s="211"/>
      <c r="C15" s="212" t="s">
        <v>45</v>
      </c>
      <c r="D15" s="362">
        <v>-1363</v>
      </c>
      <c r="E15" s="362">
        <v>4802</v>
      </c>
      <c r="F15" s="362">
        <v>-2196</v>
      </c>
      <c r="G15" s="362">
        <v>-11157</v>
      </c>
      <c r="H15" s="283"/>
      <c r="I15" s="210"/>
    </row>
    <row r="16" spans="1:9" s="177" customFormat="1" ht="16.5" customHeight="1">
      <c r="A16" s="189" t="s">
        <v>348</v>
      </c>
      <c r="B16" s="211"/>
      <c r="C16" s="213" t="s">
        <v>87</v>
      </c>
      <c r="D16" s="362">
        <v>14000</v>
      </c>
      <c r="E16" s="362">
        <v>22000</v>
      </c>
      <c r="F16" s="362">
        <v>23224</v>
      </c>
      <c r="G16" s="362">
        <v>13200</v>
      </c>
      <c r="H16" s="283"/>
      <c r="I16" s="210"/>
    </row>
    <row r="17" spans="1:9" s="177" customFormat="1" ht="16.5" customHeight="1">
      <c r="A17" s="189" t="s">
        <v>349</v>
      </c>
      <c r="B17" s="211"/>
      <c r="C17" s="212" t="s">
        <v>88</v>
      </c>
      <c r="D17" s="362">
        <v>-15363</v>
      </c>
      <c r="E17" s="362">
        <v>-17198</v>
      </c>
      <c r="F17" s="362">
        <v>-25420</v>
      </c>
      <c r="G17" s="362">
        <v>-24357</v>
      </c>
      <c r="H17" s="283"/>
      <c r="I17" s="210"/>
    </row>
    <row r="18" spans="1:9" s="177" customFormat="1" ht="16.5" customHeight="1">
      <c r="A18" s="189" t="s">
        <v>350</v>
      </c>
      <c r="B18" s="211"/>
      <c r="C18" s="213" t="s">
        <v>46</v>
      </c>
      <c r="D18" s="362">
        <v>-473</v>
      </c>
      <c r="E18" s="362">
        <v>-11032</v>
      </c>
      <c r="F18" s="362">
        <v>-10343</v>
      </c>
      <c r="G18" s="362">
        <v>-18996</v>
      </c>
      <c r="H18" s="283"/>
      <c r="I18" s="210"/>
    </row>
    <row r="19" spans="1:9" s="177" customFormat="1" ht="16.5" customHeight="1">
      <c r="A19" s="189" t="s">
        <v>351</v>
      </c>
      <c r="B19" s="211"/>
      <c r="C19" s="213" t="s">
        <v>87</v>
      </c>
      <c r="D19" s="362">
        <v>9529.750791213479</v>
      </c>
      <c r="E19" s="362">
        <v>5800</v>
      </c>
      <c r="F19" s="362">
        <v>8600</v>
      </c>
      <c r="G19" s="362">
        <v>11700</v>
      </c>
      <c r="H19" s="283"/>
      <c r="I19" s="210"/>
    </row>
    <row r="20" spans="1:9" s="177" customFormat="1" ht="16.5" customHeight="1">
      <c r="A20" s="189" t="s">
        <v>352</v>
      </c>
      <c r="B20" s="211"/>
      <c r="C20" s="212" t="s">
        <v>88</v>
      </c>
      <c r="D20" s="362">
        <v>-10002.750791213479</v>
      </c>
      <c r="E20" s="362">
        <v>-16832</v>
      </c>
      <c r="F20" s="362">
        <v>-18943</v>
      </c>
      <c r="G20" s="362">
        <v>-30696</v>
      </c>
      <c r="H20" s="283"/>
      <c r="I20" s="210"/>
    </row>
    <row r="21" spans="1:9" s="177" customFormat="1" ht="16.5" customHeight="1">
      <c r="A21" s="189" t="s">
        <v>353</v>
      </c>
      <c r="B21" s="211"/>
      <c r="C21" s="212" t="s">
        <v>100</v>
      </c>
      <c r="D21" s="362">
        <v>276</v>
      </c>
      <c r="E21" s="362">
        <v>4477</v>
      </c>
      <c r="F21" s="362">
        <v>7396</v>
      </c>
      <c r="G21" s="362">
        <v>84.99999999999838</v>
      </c>
      <c r="H21" s="283"/>
      <c r="I21" s="210"/>
    </row>
    <row r="22" spans="1:9" s="177" customFormat="1" ht="16.5" customHeight="1">
      <c r="A22" s="184"/>
      <c r="B22" s="211"/>
      <c r="C22" s="212"/>
      <c r="D22" s="214"/>
      <c r="E22" s="215"/>
      <c r="F22" s="215"/>
      <c r="G22" s="216"/>
      <c r="H22" s="283"/>
      <c r="I22" s="210"/>
    </row>
    <row r="23" spans="1:9" s="177" customFormat="1" ht="16.5" customHeight="1">
      <c r="A23" s="189" t="s">
        <v>354</v>
      </c>
      <c r="B23" s="211"/>
      <c r="C23" s="208" t="s">
        <v>146</v>
      </c>
      <c r="D23" s="308">
        <f>D24+D25+D27+D28+D29+D31+D32+D33</f>
        <v>-49494.99999999994</v>
      </c>
      <c r="E23" s="308">
        <f>E24+E25+E27+E28+E29+E31+E32+E33</f>
        <v>-36399.00000000009</v>
      </c>
      <c r="F23" s="308">
        <f>F24+F25+F27+F28+F29+F31+F32+F33</f>
        <v>-29435.99999999994</v>
      </c>
      <c r="G23" s="308">
        <f>G24+G25+G27+G28+G29+G31+G32+G33</f>
        <v>25453.99999999995</v>
      </c>
      <c r="H23" s="283"/>
      <c r="I23" s="210"/>
    </row>
    <row r="24" spans="1:9" s="177" customFormat="1" ht="16.5" customHeight="1">
      <c r="A24" s="189" t="s">
        <v>355</v>
      </c>
      <c r="B24" s="211"/>
      <c r="C24" s="212" t="s">
        <v>109</v>
      </c>
      <c r="D24" s="362">
        <v>0</v>
      </c>
      <c r="E24" s="362">
        <v>0</v>
      </c>
      <c r="F24" s="362">
        <v>0</v>
      </c>
      <c r="G24" s="362">
        <v>0</v>
      </c>
      <c r="H24" s="283"/>
      <c r="I24" s="210"/>
    </row>
    <row r="25" spans="1:9" s="177" customFormat="1" ht="16.5" customHeight="1">
      <c r="A25" s="189" t="s">
        <v>356</v>
      </c>
      <c r="B25" s="211"/>
      <c r="C25" s="212" t="s">
        <v>145</v>
      </c>
      <c r="D25" s="362">
        <v>-46315</v>
      </c>
      <c r="E25" s="362">
        <v>-39674</v>
      </c>
      <c r="F25" s="362">
        <v>-26176</v>
      </c>
      <c r="G25" s="362">
        <v>26940</v>
      </c>
      <c r="H25" s="283"/>
      <c r="I25" s="210"/>
    </row>
    <row r="26" spans="1:9" s="177" customFormat="1" ht="16.5" customHeight="1">
      <c r="A26" s="184"/>
      <c r="B26" s="211"/>
      <c r="C26" s="217"/>
      <c r="D26" s="209"/>
      <c r="E26" s="218"/>
      <c r="F26" s="215"/>
      <c r="G26" s="216"/>
      <c r="H26" s="283"/>
      <c r="I26" s="210"/>
    </row>
    <row r="27" spans="1:9" s="177" customFormat="1" ht="16.5" customHeight="1">
      <c r="A27" s="189" t="s">
        <v>357</v>
      </c>
      <c r="B27" s="211"/>
      <c r="C27" s="217" t="s">
        <v>143</v>
      </c>
      <c r="D27" s="362">
        <v>0</v>
      </c>
      <c r="E27" s="362">
        <v>0</v>
      </c>
      <c r="F27" s="362">
        <v>0</v>
      </c>
      <c r="G27" s="362">
        <v>0</v>
      </c>
      <c r="H27" s="284"/>
      <c r="I27" s="210"/>
    </row>
    <row r="28" spans="1:9" s="177" customFormat="1" ht="16.5" customHeight="1">
      <c r="A28" s="189" t="s">
        <v>358</v>
      </c>
      <c r="B28" s="211"/>
      <c r="C28" s="212" t="s">
        <v>137</v>
      </c>
      <c r="D28" s="362">
        <v>-72</v>
      </c>
      <c r="E28" s="362">
        <v>-951</v>
      </c>
      <c r="F28" s="362">
        <v>-196</v>
      </c>
      <c r="G28" s="362">
        <v>-1609</v>
      </c>
      <c r="H28" s="283"/>
      <c r="I28" s="210"/>
    </row>
    <row r="29" spans="1:9" s="177" customFormat="1" ht="16.5" customHeight="1">
      <c r="A29" s="189" t="s">
        <v>359</v>
      </c>
      <c r="B29" s="211"/>
      <c r="C29" s="213" t="s">
        <v>144</v>
      </c>
      <c r="D29" s="362">
        <v>0</v>
      </c>
      <c r="E29" s="362">
        <v>0</v>
      </c>
      <c r="F29" s="362">
        <v>0</v>
      </c>
      <c r="G29" s="362">
        <v>0</v>
      </c>
      <c r="H29" s="283"/>
      <c r="I29" s="210"/>
    </row>
    <row r="30" spans="1:9" s="177" customFormat="1" ht="16.5" customHeight="1">
      <c r="A30" s="184"/>
      <c r="B30" s="211"/>
      <c r="C30" s="217"/>
      <c r="D30" s="209"/>
      <c r="E30" s="218"/>
      <c r="F30" s="218"/>
      <c r="G30" s="219"/>
      <c r="H30" s="283"/>
      <c r="I30" s="210"/>
    </row>
    <row r="31" spans="1:9" s="177" customFormat="1" ht="16.5" customHeight="1">
      <c r="A31" s="189" t="s">
        <v>360</v>
      </c>
      <c r="B31" s="211"/>
      <c r="C31" s="212" t="s">
        <v>121</v>
      </c>
      <c r="D31" s="362">
        <v>-3107.999999999942</v>
      </c>
      <c r="E31" s="362">
        <v>4225.999999999913</v>
      </c>
      <c r="F31" s="362">
        <v>-3063.999999999942</v>
      </c>
      <c r="G31" s="362">
        <v>122.99999999994907</v>
      </c>
      <c r="H31" s="283"/>
      <c r="I31" s="210"/>
    </row>
    <row r="32" spans="1:9" s="177" customFormat="1" ht="16.5" customHeight="1">
      <c r="A32" s="189" t="s">
        <v>361</v>
      </c>
      <c r="B32" s="211"/>
      <c r="C32" s="212" t="s">
        <v>117</v>
      </c>
      <c r="D32" s="362">
        <v>0</v>
      </c>
      <c r="E32" s="362">
        <v>0</v>
      </c>
      <c r="F32" s="362">
        <v>0</v>
      </c>
      <c r="G32" s="362">
        <v>0</v>
      </c>
      <c r="H32" s="283"/>
      <c r="I32" s="210"/>
    </row>
    <row r="33" spans="1:9" s="177" customFormat="1" ht="16.5" customHeight="1">
      <c r="A33" s="189" t="s">
        <v>362</v>
      </c>
      <c r="B33" s="211"/>
      <c r="C33" s="212" t="s">
        <v>118</v>
      </c>
      <c r="D33" s="362">
        <v>0</v>
      </c>
      <c r="E33" s="362">
        <v>0</v>
      </c>
      <c r="F33" s="362">
        <v>0</v>
      </c>
      <c r="G33" s="362">
        <v>0</v>
      </c>
      <c r="H33" s="283"/>
      <c r="I33" s="210"/>
    </row>
    <row r="34" spans="1:9" s="177" customFormat="1" ht="16.5" customHeight="1">
      <c r="A34" s="184"/>
      <c r="B34" s="211"/>
      <c r="C34" s="217"/>
      <c r="D34" s="214"/>
      <c r="E34" s="215"/>
      <c r="F34" s="215"/>
      <c r="G34" s="216"/>
      <c r="H34" s="283"/>
      <c r="I34" s="210"/>
    </row>
    <row r="35" spans="1:9" s="177" customFormat="1" ht="16.5" customHeight="1">
      <c r="A35" s="189" t="s">
        <v>363</v>
      </c>
      <c r="B35" s="211"/>
      <c r="C35" s="220" t="s">
        <v>110</v>
      </c>
      <c r="D35" s="362">
        <f>+D36</f>
        <v>21946.99999999994</v>
      </c>
      <c r="E35" s="362">
        <f>+E36</f>
        <v>39066.38461538471</v>
      </c>
      <c r="F35" s="362">
        <f>+F36</f>
        <v>32018.99999999994</v>
      </c>
      <c r="G35" s="362">
        <f>+G36</f>
        <v>56112.00000000006</v>
      </c>
      <c r="H35" s="283"/>
      <c r="I35" s="210"/>
    </row>
    <row r="36" spans="1:9" s="177" customFormat="1" ht="16.5" customHeight="1">
      <c r="A36" s="189" t="s">
        <v>364</v>
      </c>
      <c r="B36" s="211"/>
      <c r="C36" s="221" t="s">
        <v>485</v>
      </c>
      <c r="D36" s="362">
        <f>D39-(D10+D12+D24+D25+D27+D28+D29+D31)</f>
        <v>21946.99999999994</v>
      </c>
      <c r="E36" s="362">
        <f>E39-(E10+E12+E24+E25+E27+E28+E29+E31)</f>
        <v>39066.38461538471</v>
      </c>
      <c r="F36" s="362">
        <f>F39-(F10+F12+F24+F25+F27+F28+F29+F31)</f>
        <v>32018.99999999994</v>
      </c>
      <c r="G36" s="362">
        <f>G39-(G10+G12+G24+G25+G27+G28+G29+G31)</f>
        <v>56112.00000000006</v>
      </c>
      <c r="H36" s="283"/>
      <c r="I36" s="210"/>
    </row>
    <row r="37" spans="1:9" s="177" customFormat="1" ht="16.5" customHeight="1">
      <c r="A37" s="189" t="s">
        <v>365</v>
      </c>
      <c r="B37" s="211"/>
      <c r="C37" s="212" t="s">
        <v>108</v>
      </c>
      <c r="D37" s="362">
        <v>0</v>
      </c>
      <c r="E37" s="362">
        <v>0</v>
      </c>
      <c r="F37" s="362">
        <v>0</v>
      </c>
      <c r="G37" s="362">
        <v>0</v>
      </c>
      <c r="H37" s="283"/>
      <c r="I37" s="210"/>
    </row>
    <row r="38" spans="1:9" ht="12.75" customHeight="1" thickBot="1">
      <c r="A38" s="202"/>
      <c r="B38" s="211"/>
      <c r="D38" s="222"/>
      <c r="E38" s="223"/>
      <c r="F38" s="223"/>
      <c r="G38" s="251"/>
      <c r="H38" s="293"/>
      <c r="I38" s="210"/>
    </row>
    <row r="39" spans="1:9" s="177" customFormat="1" ht="20.25" customHeight="1" thickBot="1" thickTop="1">
      <c r="A39" s="224" t="s">
        <v>366</v>
      </c>
      <c r="B39" s="211"/>
      <c r="C39" s="205" t="s">
        <v>141</v>
      </c>
      <c r="D39" s="347">
        <v>61068</v>
      </c>
      <c r="E39" s="347">
        <v>75663</v>
      </c>
      <c r="F39" s="347">
        <v>150865</v>
      </c>
      <c r="G39" s="347">
        <v>208344</v>
      </c>
      <c r="H39" s="286"/>
      <c r="I39" s="210"/>
    </row>
    <row r="40" spans="1:9" ht="9" customHeight="1" thickBot="1" thickTop="1">
      <c r="A40" s="202"/>
      <c r="B40" s="104"/>
      <c r="C40" s="225"/>
      <c r="D40" s="226"/>
      <c r="E40" s="226"/>
      <c r="F40" s="226"/>
      <c r="G40" s="226"/>
      <c r="H40" s="289"/>
      <c r="I40" s="50"/>
    </row>
    <row r="41" spans="1:9" ht="9" customHeight="1" thickBot="1" thickTop="1">
      <c r="A41" s="202"/>
      <c r="B41" s="104"/>
      <c r="C41" s="227"/>
      <c r="D41" s="228"/>
      <c r="E41" s="229"/>
      <c r="F41" s="229"/>
      <c r="G41" s="229"/>
      <c r="H41" s="290"/>
      <c r="I41" s="50"/>
    </row>
    <row r="42" spans="1:9" ht="17.25" thickBot="1" thickTop="1">
      <c r="A42" s="224" t="s">
        <v>367</v>
      </c>
      <c r="B42" s="104"/>
      <c r="C42" s="205" t="s">
        <v>105</v>
      </c>
      <c r="D42" s="347">
        <v>270061</v>
      </c>
      <c r="E42" s="347">
        <v>364168</v>
      </c>
      <c r="F42" s="347">
        <v>524785</v>
      </c>
      <c r="G42" s="347">
        <v>724670</v>
      </c>
      <c r="H42" s="278"/>
      <c r="I42" s="50"/>
    </row>
    <row r="43" spans="1:9" ht="15.75" thickTop="1">
      <c r="A43" s="189" t="s">
        <v>368</v>
      </c>
      <c r="B43" s="104"/>
      <c r="C43" s="212" t="s">
        <v>130</v>
      </c>
      <c r="D43" s="362">
        <v>340470</v>
      </c>
      <c r="E43" s="362">
        <v>416133</v>
      </c>
      <c r="F43" s="362">
        <v>566998</v>
      </c>
      <c r="G43" s="362">
        <v>775342</v>
      </c>
      <c r="H43" s="276"/>
      <c r="I43" s="50"/>
    </row>
    <row r="44" spans="1:9" ht="15">
      <c r="A44" s="189" t="s">
        <v>369</v>
      </c>
      <c r="B44" s="104"/>
      <c r="C44" s="212" t="s">
        <v>131</v>
      </c>
      <c r="D44" s="362">
        <v>70409</v>
      </c>
      <c r="E44" s="362">
        <v>51965</v>
      </c>
      <c r="F44" s="362">
        <v>42213</v>
      </c>
      <c r="G44" s="362">
        <v>50672</v>
      </c>
      <c r="H44" s="291"/>
      <c r="I44" s="50"/>
    </row>
    <row r="45" spans="1:9" ht="9.75" customHeight="1" thickBot="1">
      <c r="A45" s="202"/>
      <c r="B45" s="104"/>
      <c r="C45" s="213"/>
      <c r="D45" s="52"/>
      <c r="E45" s="52"/>
      <c r="F45" s="52"/>
      <c r="G45" s="52"/>
      <c r="H45" s="230"/>
      <c r="I45" s="50"/>
    </row>
    <row r="46" spans="1:11" ht="20.25" thickBot="1" thickTop="1">
      <c r="A46" s="202"/>
      <c r="B46" s="104"/>
      <c r="C46" s="231" t="s">
        <v>119</v>
      </c>
      <c r="D46" s="232"/>
      <c r="E46" s="232"/>
      <c r="F46" s="232"/>
      <c r="G46" s="232"/>
      <c r="H46" s="233"/>
      <c r="I46" s="50"/>
      <c r="K46" s="29"/>
    </row>
    <row r="47" spans="1:11" ht="8.25" customHeight="1" thickTop="1">
      <c r="A47" s="202"/>
      <c r="B47" s="104"/>
      <c r="C47" s="234"/>
      <c r="D47" s="235"/>
      <c r="E47" s="236"/>
      <c r="F47" s="236"/>
      <c r="G47" s="236"/>
      <c r="H47" s="236"/>
      <c r="I47" s="50"/>
      <c r="K47" s="29"/>
    </row>
    <row r="48" spans="1:11" ht="15.75">
      <c r="A48" s="202"/>
      <c r="B48" s="104"/>
      <c r="C48" s="88" t="s">
        <v>47</v>
      </c>
      <c r="D48" s="29"/>
      <c r="E48" s="43"/>
      <c r="F48" s="43"/>
      <c r="G48" s="29" t="s">
        <v>48</v>
      </c>
      <c r="H48" s="43"/>
      <c r="I48" s="50"/>
      <c r="K48" s="29"/>
    </row>
    <row r="49" spans="1:11" ht="15.75">
      <c r="A49" s="202"/>
      <c r="B49" s="104"/>
      <c r="C49" s="88" t="s">
        <v>124</v>
      </c>
      <c r="D49" s="29"/>
      <c r="E49" s="43"/>
      <c r="F49" s="43"/>
      <c r="G49" s="29" t="s">
        <v>114</v>
      </c>
      <c r="H49" s="43"/>
      <c r="I49" s="50"/>
      <c r="K49" s="29"/>
    </row>
    <row r="50" spans="1:11" ht="15.75">
      <c r="A50" s="202"/>
      <c r="B50" s="104"/>
      <c r="C50" s="88" t="s">
        <v>115</v>
      </c>
      <c r="D50" s="330"/>
      <c r="E50" s="331"/>
      <c r="F50" s="331"/>
      <c r="G50" s="330" t="s">
        <v>116</v>
      </c>
      <c r="H50" s="331"/>
      <c r="I50" s="50"/>
      <c r="K50" s="29"/>
    </row>
    <row r="51" spans="1:11" ht="9.75" customHeight="1" thickBot="1">
      <c r="A51" s="237"/>
      <c r="B51" s="238"/>
      <c r="C51" s="239"/>
      <c r="D51" s="332"/>
      <c r="E51" s="333"/>
      <c r="F51" s="333"/>
      <c r="G51" s="333"/>
      <c r="H51" s="333"/>
      <c r="I51" s="63"/>
      <c r="K51" s="29"/>
    </row>
    <row r="52" spans="1:11" ht="16.5" thickTop="1">
      <c r="A52" s="60"/>
      <c r="B52" s="240"/>
      <c r="C52" s="88"/>
      <c r="D52" s="330"/>
      <c r="E52" s="330"/>
      <c r="F52" s="330"/>
      <c r="G52" s="330"/>
      <c r="H52" s="330"/>
      <c r="I52" s="29"/>
      <c r="J52" s="29"/>
      <c r="K52" s="29"/>
    </row>
    <row r="53" spans="4:8" ht="15">
      <c r="D53" s="334"/>
      <c r="E53" s="334"/>
      <c r="F53" s="334"/>
      <c r="G53" s="334"/>
      <c r="H53" s="334"/>
    </row>
    <row r="54" spans="2:9" ht="15">
      <c r="B54" s="169" t="s">
        <v>157</v>
      </c>
      <c r="C54" s="95"/>
      <c r="D54" s="335"/>
      <c r="E54" s="335"/>
      <c r="F54" s="335"/>
      <c r="G54" s="335"/>
      <c r="H54" s="335"/>
      <c r="I54" s="68"/>
    </row>
    <row r="55" spans="2:9" ht="15.75">
      <c r="B55" s="241"/>
      <c r="C55" s="242" t="s">
        <v>448</v>
      </c>
      <c r="D55" s="329">
        <f>IF(D39="M",0,D39)-IF(D10="M",0,D10)-IF(D12="M",0,D12)-IF(D23="M",0,D23)-IF(D35="M",0,D35)</f>
        <v>0</v>
      </c>
      <c r="E55" s="329">
        <f>IF(E39="M",0,E39)-IF(E10="M",0,E10)-IF(E12="M",0,E12)-IF(E23="M",0,E23)-IF(E35="M",0,E35)</f>
        <v>0</v>
      </c>
      <c r="F55" s="329">
        <f>IF(F39="M",0,F39)-IF(F10="M",0,F10)-IF(F12="M",0,F12)-IF(F23="M",0,F23)-IF(F35="M",0,F35)</f>
        <v>0</v>
      </c>
      <c r="G55" s="329">
        <f>IF(G39="M",0,G39)-IF(G10="M",0,G10)-IF(G12="M",0,G12)-IF(G23="M",0,G23)-IF(G35="M",0,G35)</f>
        <v>0</v>
      </c>
      <c r="H55" s="69"/>
      <c r="I55" s="70"/>
    </row>
    <row r="56" spans="2:9" ht="15.75">
      <c r="B56" s="241"/>
      <c r="C56" s="242" t="s">
        <v>449</v>
      </c>
      <c r="D56" s="329">
        <f>IF(D12="M",0,D12)-IF(D13="M",0,D13)-IF(D14="M",0,D14)-IF(D15="M",0,D15)-IF(D18="M",0,D18)-IF(D21="M",0,D21)</f>
        <v>0</v>
      </c>
      <c r="E56" s="329">
        <f>IF(E12="M",0,E12)-IF(E13="M",0,E13)-IF(E14="M",0,E14)-IF(E15="M",0,E15)-IF(E18="M",0,E18)-IF(E21="M",0,E21)</f>
        <v>0</v>
      </c>
      <c r="F56" s="329">
        <f>IF(F12="M",0,F12)-IF(F13="M",0,F13)-IF(F14="M",0,F14)-IF(F15="M",0,F15)-IF(F18="M",0,F18)-IF(F21="M",0,F21)</f>
        <v>0</v>
      </c>
      <c r="G56" s="329">
        <f>IF(G12="M",0,G12)-IF(G13="M",0,G13)-IF(G14="M",0,G14)-IF(G15="M",0,G15)-IF(G18="M",0,G18)-IF(G21="M",0,G21)</f>
        <v>1.6200374375330284E-12</v>
      </c>
      <c r="H56" s="69"/>
      <c r="I56" s="70"/>
    </row>
    <row r="57" spans="2:9" ht="15.75">
      <c r="B57" s="241"/>
      <c r="C57" s="242" t="s">
        <v>450</v>
      </c>
      <c r="D57" s="329">
        <f>IF(D15="M",0,D15)-IF(D16="M",0,D16)-IF(D17="M",0,D17)</f>
        <v>0</v>
      </c>
      <c r="E57" s="329">
        <f>IF(E15="M",0,E15)-IF(E16="M",0,E16)-IF(E17="M",0,E17)</f>
        <v>0</v>
      </c>
      <c r="F57" s="329">
        <f>IF(F15="M",0,F15)-IF(F16="M",0,F16)-IF(F17="M",0,F17)</f>
        <v>0</v>
      </c>
      <c r="G57" s="329">
        <f>IF(G15="M",0,G15)-IF(G16="M",0,G16)-IF(G17="M",0,G17)</f>
        <v>0</v>
      </c>
      <c r="H57" s="69"/>
      <c r="I57" s="70"/>
    </row>
    <row r="58" spans="2:9" ht="15.75">
      <c r="B58" s="241"/>
      <c r="C58" s="242" t="s">
        <v>451</v>
      </c>
      <c r="D58" s="329">
        <f>IF(D18="M",0,D18)-IF(D19="M",0,D19)-IF(D20="M",0,D20)</f>
        <v>0</v>
      </c>
      <c r="E58" s="329">
        <f>IF(E18="M",0,E18)-IF(E19="M",0,E19)-IF(E20="M",0,E20)</f>
        <v>0</v>
      </c>
      <c r="F58" s="329">
        <f>IF(F18="M",0,F18)-IF(F19="M",0,F19)-IF(F20="M",0,F20)</f>
        <v>0</v>
      </c>
      <c r="G58" s="329">
        <f>IF(G18="M",0,G18)-IF(G19="M",0,G19)-IF(G20="M",0,G20)</f>
        <v>0</v>
      </c>
      <c r="H58" s="69"/>
      <c r="I58" s="70"/>
    </row>
    <row r="59" spans="2:9" ht="23.25">
      <c r="B59" s="241"/>
      <c r="C59" s="242" t="s">
        <v>452</v>
      </c>
      <c r="D59" s="329">
        <f>IF(D23="M",0,D23)-IF(D24="M",0,D24)-IF(D25="M",0,D25)-IF(D27="M",0,D27)-IF(D28="M",0,D28)-IF(D29="M",0,D29)-IF(D31="M",0,D31)-IF(D32="M",0,D32)-IF(D33="M",0,D33)</f>
        <v>0</v>
      </c>
      <c r="E59" s="329">
        <f>IF(E23="M",0,E23)-IF(E24="M",0,E24)-IF(E25="M",0,E25)-IF(E27="M",0,E27)-IF(E28="M",0,E28)-IF(E29="M",0,E29)-IF(E31="M",0,E31)-IF(E32="M",0,E32)-IF(E33="M",0,E33)</f>
        <v>0</v>
      </c>
      <c r="F59" s="329">
        <f>IF(F23="M",0,F23)-IF(F24="M",0,F24)-IF(F25="M",0,F25)-IF(F27="M",0,F27)-IF(F28="M",0,F28)-IF(F29="M",0,F29)-IF(F31="M",0,F31)-IF(F32="M",0,F32)-IF(F33="M",0,F33)</f>
        <v>0</v>
      </c>
      <c r="G59" s="329">
        <f>IF(G23="M",0,G23)-IF(G24="M",0,G24)-IF(G25="M",0,G25)-IF(G27="M",0,G27)-IF(G28="M",0,G28)-IF(G29="M",0,G29)-IF(G31="M",0,G31)-IF(G32="M",0,G32)-IF(G33="M",0,G33)</f>
        <v>0</v>
      </c>
      <c r="H59" s="69"/>
      <c r="I59" s="70"/>
    </row>
    <row r="60" spans="2:9" ht="15.75">
      <c r="B60" s="241"/>
      <c r="C60" s="242" t="s">
        <v>453</v>
      </c>
      <c r="D60" s="329">
        <f>IF(D35="M",0,D35)-IF(D36="M",0,D36)-IF(D37="M",0,D37)</f>
        <v>0</v>
      </c>
      <c r="E60" s="329">
        <f>IF(E35="M",0,E35)-IF(E36="M",0,E36)-IF(E37="M",0,E37)</f>
        <v>0</v>
      </c>
      <c r="F60" s="329">
        <f>IF(F35="M",0,F35)-IF(F36="M",0,F36)-IF(F37="M",0,F37)</f>
        <v>0</v>
      </c>
      <c r="G60" s="329">
        <f>IF(G35="M",0,G35)-IF(G36="M",0,G36)-IF(G37="M",0,G37)</f>
        <v>0</v>
      </c>
      <c r="H60" s="69"/>
      <c r="I60" s="70"/>
    </row>
    <row r="61" spans="2:9" ht="15.75">
      <c r="B61" s="241"/>
      <c r="C61" s="242" t="s">
        <v>454</v>
      </c>
      <c r="D61" s="327"/>
      <c r="E61" s="327"/>
      <c r="F61" s="327"/>
      <c r="G61" s="327"/>
      <c r="H61" s="69"/>
      <c r="I61" s="70"/>
    </row>
    <row r="62" spans="2:9" ht="15.75">
      <c r="B62" s="241"/>
      <c r="C62" s="242" t="s">
        <v>456</v>
      </c>
      <c r="D62" s="329">
        <f>IF(D42="M",0,D42)-IF(D43="M",0,D43)+IF(D44="M",0,D44)</f>
        <v>0</v>
      </c>
      <c r="E62" s="329">
        <f>IF(E42="M",0,E42)-IF(E43="M",0,E43)+IF(E44="M",0,E44)</f>
        <v>0</v>
      </c>
      <c r="F62" s="329">
        <f>IF(F42="M",0,F42)-IF(F43="M",0,F43)+IF(F44="M",0,F44)</f>
        <v>0</v>
      </c>
      <c r="G62" s="329">
        <f>IF(G42="M",0,G42)-IF(G43="M",0,G43)+IF(G44="M",0,G44)</f>
        <v>0</v>
      </c>
      <c r="H62" s="69"/>
      <c r="I62" s="70"/>
    </row>
    <row r="63" spans="2:9" ht="15.75">
      <c r="B63" s="243" t="s">
        <v>408</v>
      </c>
      <c r="C63" s="244"/>
      <c r="D63" s="327"/>
      <c r="E63" s="327"/>
      <c r="F63" s="327"/>
      <c r="G63" s="327"/>
      <c r="H63" s="69"/>
      <c r="I63" s="70"/>
    </row>
    <row r="64" spans="2:9" ht="15.75">
      <c r="B64" s="245"/>
      <c r="C64" s="246" t="s">
        <v>455</v>
      </c>
      <c r="D64" s="337">
        <f>IF('Table 1'!E13="M",0,'Table 1'!E13)+IF('Table 3D'!D10="M",0,'Table 3D'!D10)</f>
        <v>0</v>
      </c>
      <c r="E64" s="337">
        <f>IF('Table 1'!F13="M",0,'Table 1'!F13)+IF('Table 3D'!E10="M",0,'Table 3D'!E10)</f>
        <v>0</v>
      </c>
      <c r="F64" s="337">
        <f>IF('Table 1'!G13="M",0,'Table 1'!G13)+IF('Table 3D'!F10="M",0,'Table 3D'!F10)</f>
        <v>0</v>
      </c>
      <c r="G64" s="337">
        <f>IF('Table 1'!H13="M",0,'Table 1'!H13)+IF('Table 3D'!G10="M",0,'Table 3D'!G10)</f>
        <v>0</v>
      </c>
      <c r="H64" s="71"/>
      <c r="I64" s="72"/>
    </row>
  </sheetData>
  <sheetProtection password="CD52" sheet="1" objects="1" scenarios="1"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 transitionEvaluation="1">
    <pageSetUpPr fitToPage="1"/>
  </sheetPr>
  <dimension ref="A1:K64"/>
  <sheetViews>
    <sheetView showGridLines="0" defaultGridColor="0" zoomScale="70" zoomScaleNormal="70" colorId="22" workbookViewId="0" topLeftCell="B1">
      <selection activeCell="C46" sqref="C45:C46"/>
    </sheetView>
  </sheetViews>
  <sheetFormatPr defaultColWidth="9.77734375" defaultRowHeight="15"/>
  <cols>
    <col min="1" max="1" width="18.6640625" style="43" hidden="1" customWidth="1"/>
    <col min="2" max="2" width="3.77734375" style="28" customWidth="1"/>
    <col min="3" max="3" width="72.4453125" style="94" customWidth="1"/>
    <col min="4" max="4" width="10.99609375" style="28" customWidth="1"/>
    <col min="5" max="6" width="10.77734375" style="28" customWidth="1"/>
    <col min="7" max="7" width="10.6640625" style="28" customWidth="1"/>
    <col min="8" max="8" width="87.5546875" style="28" customWidth="1"/>
    <col min="9" max="9" width="5.3359375" style="28" customWidth="1"/>
    <col min="10" max="10" width="0.9921875" style="28" customWidth="1"/>
    <col min="11" max="11" width="0.55078125" style="28" customWidth="1"/>
    <col min="12" max="12" width="9.77734375" style="28" customWidth="1"/>
    <col min="13" max="13" width="40.77734375" style="28" customWidth="1"/>
    <col min="14" max="16384" width="9.77734375" style="28" customWidth="1"/>
  </cols>
  <sheetData>
    <row r="1" spans="1:11" ht="9.75" customHeight="1">
      <c r="A1" s="64"/>
      <c r="B1" s="64"/>
      <c r="C1" s="197"/>
      <c r="D1" s="69"/>
      <c r="E1" s="198"/>
      <c r="F1" s="198"/>
      <c r="G1" s="198"/>
      <c r="H1" s="198"/>
      <c r="I1" s="198"/>
      <c r="K1" s="29"/>
    </row>
    <row r="2" spans="1:11" ht="18">
      <c r="A2" s="60" t="s">
        <v>44</v>
      </c>
      <c r="B2" s="199" t="s">
        <v>44</v>
      </c>
      <c r="C2" s="85" t="s">
        <v>92</v>
      </c>
      <c r="D2" s="27"/>
      <c r="K2" s="29"/>
    </row>
    <row r="3" spans="1:11" ht="18">
      <c r="A3" s="60"/>
      <c r="B3" s="199"/>
      <c r="C3" s="85" t="s">
        <v>93</v>
      </c>
      <c r="D3" s="27"/>
      <c r="K3" s="29"/>
    </row>
    <row r="4" spans="1:11" ht="16.5" thickBot="1">
      <c r="A4" s="60"/>
      <c r="B4" s="199"/>
      <c r="C4" s="92"/>
      <c r="D4" s="61"/>
      <c r="K4" s="29"/>
    </row>
    <row r="5" spans="1:11" ht="16.5" thickTop="1">
      <c r="A5" s="200"/>
      <c r="B5" s="201"/>
      <c r="C5" s="87"/>
      <c r="D5" s="31"/>
      <c r="E5" s="31"/>
      <c r="F5" s="31"/>
      <c r="G5" s="32"/>
      <c r="H5" s="32"/>
      <c r="I5" s="33"/>
      <c r="K5" s="29"/>
    </row>
    <row r="6" spans="1:9" ht="15.75">
      <c r="A6" s="202"/>
      <c r="B6" s="104"/>
      <c r="C6" s="306" t="s">
        <v>525</v>
      </c>
      <c r="D6" s="34"/>
      <c r="E6" s="367" t="s">
        <v>2</v>
      </c>
      <c r="F6" s="367"/>
      <c r="G6" s="35"/>
      <c r="H6" s="36"/>
      <c r="I6" s="50"/>
    </row>
    <row r="7" spans="1:9" ht="15.75">
      <c r="A7" s="202"/>
      <c r="B7" s="104"/>
      <c r="C7" s="79" t="s">
        <v>526</v>
      </c>
      <c r="D7" s="38">
        <v>2004</v>
      </c>
      <c r="E7" s="38">
        <v>2005</v>
      </c>
      <c r="F7" s="38">
        <v>2006</v>
      </c>
      <c r="G7" s="38">
        <v>2007</v>
      </c>
      <c r="H7" s="39"/>
      <c r="I7" s="50"/>
    </row>
    <row r="8" spans="1:9" ht="15.75">
      <c r="A8" s="202"/>
      <c r="B8" s="104"/>
      <c r="C8" s="306" t="s">
        <v>527</v>
      </c>
      <c r="D8" s="302" t="s">
        <v>518</v>
      </c>
      <c r="E8" s="302" t="s">
        <v>518</v>
      </c>
      <c r="F8" s="305" t="s">
        <v>518</v>
      </c>
      <c r="G8" s="302" t="s">
        <v>519</v>
      </c>
      <c r="H8" s="203"/>
      <c r="I8" s="50"/>
    </row>
    <row r="9" spans="1:9" ht="10.5" customHeight="1" thickBot="1">
      <c r="A9" s="202"/>
      <c r="B9" s="104"/>
      <c r="C9" s="89"/>
      <c r="D9" s="112"/>
      <c r="E9" s="112"/>
      <c r="F9" s="112"/>
      <c r="G9" s="247"/>
      <c r="H9" s="204"/>
      <c r="I9" s="50"/>
    </row>
    <row r="10" spans="1:9" ht="17.25" thickBot="1" thickTop="1">
      <c r="A10" s="189" t="s">
        <v>370</v>
      </c>
      <c r="B10" s="104"/>
      <c r="C10" s="205" t="s">
        <v>489</v>
      </c>
      <c r="D10" s="347">
        <f>-'Table 2D'!D40</f>
        <v>61672</v>
      </c>
      <c r="E10" s="347">
        <f>-'Table 2D'!E40</f>
        <v>37335</v>
      </c>
      <c r="F10" s="347">
        <f>-'Table 2D'!F40</f>
        <v>-376953</v>
      </c>
      <c r="G10" s="347">
        <f>-'Table 2D'!G40</f>
        <v>-177174</v>
      </c>
      <c r="H10" s="278"/>
      <c r="I10" s="50"/>
    </row>
    <row r="11" spans="1:9" ht="6" customHeight="1" thickTop="1">
      <c r="A11" s="184"/>
      <c r="B11" s="104"/>
      <c r="C11" s="206"/>
      <c r="D11" s="51"/>
      <c r="E11" s="52"/>
      <c r="F11" s="52"/>
      <c r="G11" s="53"/>
      <c r="H11" s="275"/>
      <c r="I11" s="50"/>
    </row>
    <row r="12" spans="1:9" s="177" customFormat="1" ht="16.5" customHeight="1">
      <c r="A12" s="189" t="s">
        <v>371</v>
      </c>
      <c r="B12" s="207"/>
      <c r="C12" s="208" t="s">
        <v>112</v>
      </c>
      <c r="D12" s="307">
        <f>D13+D14+D15+D18+D21</f>
        <v>36672</v>
      </c>
      <c r="E12" s="307">
        <f>E13+E14+E15+E18+E21</f>
        <v>19550</v>
      </c>
      <c r="F12" s="307">
        <f>F13+F14+F15+F18+F21</f>
        <v>52557</v>
      </c>
      <c r="G12" s="308">
        <f>G13+G14+G15+G18+G21</f>
        <v>42555</v>
      </c>
      <c r="H12" s="283"/>
      <c r="I12" s="210"/>
    </row>
    <row r="13" spans="1:9" s="177" customFormat="1" ht="16.5" customHeight="1">
      <c r="A13" s="189" t="s">
        <v>372</v>
      </c>
      <c r="B13" s="211"/>
      <c r="C13" s="212" t="s">
        <v>99</v>
      </c>
      <c r="D13" s="362">
        <v>1099</v>
      </c>
      <c r="E13" s="362">
        <v>-1843</v>
      </c>
      <c r="F13" s="362">
        <v>5846</v>
      </c>
      <c r="G13" s="362">
        <v>39772</v>
      </c>
      <c r="H13" s="283"/>
      <c r="I13" s="210"/>
    </row>
    <row r="14" spans="1:9" s="177" customFormat="1" ht="16.5" customHeight="1">
      <c r="A14" s="189" t="s">
        <v>373</v>
      </c>
      <c r="B14" s="211"/>
      <c r="C14" s="212" t="s">
        <v>136</v>
      </c>
      <c r="D14" s="362">
        <v>0</v>
      </c>
      <c r="E14" s="362">
        <v>0</v>
      </c>
      <c r="F14" s="362">
        <v>0</v>
      </c>
      <c r="G14" s="362">
        <v>0</v>
      </c>
      <c r="H14" s="283"/>
      <c r="I14" s="210"/>
    </row>
    <row r="15" spans="1:9" s="177" customFormat="1" ht="16.5" customHeight="1">
      <c r="A15" s="189" t="s">
        <v>374</v>
      </c>
      <c r="B15" s="211"/>
      <c r="C15" s="212" t="s">
        <v>45</v>
      </c>
      <c r="D15" s="362">
        <v>70</v>
      </c>
      <c r="E15" s="362">
        <v>40</v>
      </c>
      <c r="F15" s="362">
        <v>31</v>
      </c>
      <c r="G15" s="362">
        <v>-47</v>
      </c>
      <c r="H15" s="283"/>
      <c r="I15" s="210"/>
    </row>
    <row r="16" spans="1:9" s="177" customFormat="1" ht="16.5" customHeight="1">
      <c r="A16" s="189" t="s">
        <v>375</v>
      </c>
      <c r="B16" s="211"/>
      <c r="C16" s="213" t="s">
        <v>87</v>
      </c>
      <c r="D16" s="362">
        <v>138.55</v>
      </c>
      <c r="E16" s="362">
        <v>169</v>
      </c>
      <c r="F16" s="362">
        <v>1091</v>
      </c>
      <c r="G16" s="362">
        <v>900</v>
      </c>
      <c r="H16" s="283"/>
      <c r="I16" s="210"/>
    </row>
    <row r="17" spans="1:9" s="177" customFormat="1" ht="16.5" customHeight="1">
      <c r="A17" s="189" t="s">
        <v>376</v>
      </c>
      <c r="B17" s="211"/>
      <c r="C17" s="212" t="s">
        <v>88</v>
      </c>
      <c r="D17" s="362">
        <v>-68.55</v>
      </c>
      <c r="E17" s="362">
        <v>-129</v>
      </c>
      <c r="F17" s="362">
        <v>-1060</v>
      </c>
      <c r="G17" s="362">
        <v>-947</v>
      </c>
      <c r="H17" s="283"/>
      <c r="I17" s="210"/>
    </row>
    <row r="18" spans="1:9" s="177" customFormat="1" ht="16.5" customHeight="1">
      <c r="A18" s="189" t="s">
        <v>377</v>
      </c>
      <c r="B18" s="211"/>
      <c r="C18" s="213" t="s">
        <v>46</v>
      </c>
      <c r="D18" s="362">
        <v>0</v>
      </c>
      <c r="E18" s="362">
        <v>0</v>
      </c>
      <c r="F18" s="362">
        <v>0</v>
      </c>
      <c r="G18" s="362">
        <v>0</v>
      </c>
      <c r="H18" s="283"/>
      <c r="I18" s="210"/>
    </row>
    <row r="19" spans="1:9" s="177" customFormat="1" ht="16.5" customHeight="1">
      <c r="A19" s="189" t="s">
        <v>378</v>
      </c>
      <c r="B19" s="211"/>
      <c r="C19" s="213" t="s">
        <v>87</v>
      </c>
      <c r="D19" s="362">
        <v>0</v>
      </c>
      <c r="E19" s="362">
        <v>0</v>
      </c>
      <c r="F19" s="362">
        <v>0</v>
      </c>
      <c r="G19" s="362">
        <v>0</v>
      </c>
      <c r="H19" s="283"/>
      <c r="I19" s="210"/>
    </row>
    <row r="20" spans="1:9" s="177" customFormat="1" ht="16.5" customHeight="1">
      <c r="A20" s="189" t="s">
        <v>379</v>
      </c>
      <c r="B20" s="211"/>
      <c r="C20" s="212" t="s">
        <v>88</v>
      </c>
      <c r="D20" s="362">
        <v>0</v>
      </c>
      <c r="E20" s="362">
        <v>0</v>
      </c>
      <c r="F20" s="362">
        <v>0</v>
      </c>
      <c r="G20" s="362">
        <v>0</v>
      </c>
      <c r="H20" s="283"/>
      <c r="I20" s="210"/>
    </row>
    <row r="21" spans="1:9" s="177" customFormat="1" ht="16.5" customHeight="1">
      <c r="A21" s="189" t="s">
        <v>380</v>
      </c>
      <c r="B21" s="211"/>
      <c r="C21" s="212" t="s">
        <v>100</v>
      </c>
      <c r="D21" s="362">
        <v>35503</v>
      </c>
      <c r="E21" s="362">
        <v>21353</v>
      </c>
      <c r="F21" s="362">
        <v>46680</v>
      </c>
      <c r="G21" s="362">
        <v>2830</v>
      </c>
      <c r="H21" s="283"/>
      <c r="I21" s="210"/>
    </row>
    <row r="22" spans="1:9" s="177" customFormat="1" ht="16.5" customHeight="1">
      <c r="A22" s="184"/>
      <c r="B22" s="211"/>
      <c r="C22" s="212"/>
      <c r="D22" s="214"/>
      <c r="E22" s="215"/>
      <c r="F22" s="215"/>
      <c r="G22" s="216"/>
      <c r="H22" s="283"/>
      <c r="I22" s="210"/>
    </row>
    <row r="23" spans="1:9" s="177" customFormat="1" ht="16.5" customHeight="1">
      <c r="A23" s="189" t="s">
        <v>381</v>
      </c>
      <c r="B23" s="211"/>
      <c r="C23" s="208" t="s">
        <v>146</v>
      </c>
      <c r="D23" s="308">
        <f>D24+D25+D27+D28+D29+D31+D32+D33</f>
        <v>657</v>
      </c>
      <c r="E23" s="308">
        <f>E24+E25+E27+E28+E29+E31+E32+E33</f>
        <v>-1134</v>
      </c>
      <c r="F23" s="308">
        <f>F24+F25+F27+F28+F29+F31+F32+F33</f>
        <v>-4292</v>
      </c>
      <c r="G23" s="308">
        <f>G24+G25+G27+G28+G29+G31+G32+G33</f>
        <v>6779</v>
      </c>
      <c r="H23" s="283"/>
      <c r="I23" s="210"/>
    </row>
    <row r="24" spans="1:9" s="177" customFormat="1" ht="16.5" customHeight="1">
      <c r="A24" s="189" t="s">
        <v>382</v>
      </c>
      <c r="B24" s="211"/>
      <c r="C24" s="212" t="s">
        <v>109</v>
      </c>
      <c r="D24" s="280">
        <v>0</v>
      </c>
      <c r="E24" s="280">
        <v>0</v>
      </c>
      <c r="F24" s="280">
        <v>0</v>
      </c>
      <c r="G24" s="281">
        <v>0</v>
      </c>
      <c r="H24" s="283"/>
      <c r="I24" s="210"/>
    </row>
    <row r="25" spans="1:9" s="177" customFormat="1" ht="16.5" customHeight="1">
      <c r="A25" s="189" t="s">
        <v>383</v>
      </c>
      <c r="B25" s="211"/>
      <c r="C25" s="212" t="s">
        <v>145</v>
      </c>
      <c r="D25" s="280">
        <v>657</v>
      </c>
      <c r="E25" s="280">
        <v>-1134</v>
      </c>
      <c r="F25" s="280">
        <v>-4292</v>
      </c>
      <c r="G25" s="281">
        <v>6779</v>
      </c>
      <c r="H25" s="283"/>
      <c r="I25" s="210"/>
    </row>
    <row r="26" spans="1:9" s="177" customFormat="1" ht="16.5" customHeight="1">
      <c r="A26" s="184"/>
      <c r="B26" s="211"/>
      <c r="C26" s="217"/>
      <c r="D26" s="209"/>
      <c r="E26" s="218"/>
      <c r="F26" s="215"/>
      <c r="G26" s="216"/>
      <c r="H26" s="283"/>
      <c r="I26" s="210"/>
    </row>
    <row r="27" spans="1:9" s="177" customFormat="1" ht="16.5" customHeight="1">
      <c r="A27" s="189" t="s">
        <v>384</v>
      </c>
      <c r="B27" s="211"/>
      <c r="C27" s="217" t="s">
        <v>143</v>
      </c>
      <c r="D27" s="362">
        <v>0</v>
      </c>
      <c r="E27" s="362">
        <v>0</v>
      </c>
      <c r="F27" s="362">
        <v>0</v>
      </c>
      <c r="G27" s="362">
        <v>0</v>
      </c>
      <c r="H27" s="284"/>
      <c r="I27" s="210"/>
    </row>
    <row r="28" spans="1:9" s="177" customFormat="1" ht="16.5" customHeight="1">
      <c r="A28" s="189" t="s">
        <v>385</v>
      </c>
      <c r="B28" s="211"/>
      <c r="C28" s="212" t="s">
        <v>137</v>
      </c>
      <c r="D28" s="362">
        <v>0</v>
      </c>
      <c r="E28" s="362">
        <v>0</v>
      </c>
      <c r="F28" s="362">
        <v>0</v>
      </c>
      <c r="G28" s="362">
        <v>0</v>
      </c>
      <c r="H28" s="283"/>
      <c r="I28" s="210"/>
    </row>
    <row r="29" spans="1:9" s="177" customFormat="1" ht="16.5" customHeight="1">
      <c r="A29" s="189" t="s">
        <v>386</v>
      </c>
      <c r="B29" s="211"/>
      <c r="C29" s="213" t="s">
        <v>144</v>
      </c>
      <c r="D29" s="362">
        <v>0</v>
      </c>
      <c r="E29" s="362">
        <v>0</v>
      </c>
      <c r="F29" s="362">
        <v>0</v>
      </c>
      <c r="G29" s="362">
        <v>0</v>
      </c>
      <c r="H29" s="283"/>
      <c r="I29" s="210"/>
    </row>
    <row r="30" spans="1:9" s="177" customFormat="1" ht="16.5" customHeight="1">
      <c r="A30" s="184"/>
      <c r="B30" s="211"/>
      <c r="C30" s="217"/>
      <c r="D30" s="209"/>
      <c r="E30" s="218"/>
      <c r="F30" s="218"/>
      <c r="G30" s="219"/>
      <c r="H30" s="283"/>
      <c r="I30" s="210"/>
    </row>
    <row r="31" spans="1:9" s="177" customFormat="1" ht="16.5" customHeight="1">
      <c r="A31" s="189" t="s">
        <v>387</v>
      </c>
      <c r="B31" s="211"/>
      <c r="C31" s="212" t="s">
        <v>121</v>
      </c>
      <c r="D31" s="362">
        <v>0</v>
      </c>
      <c r="E31" s="362">
        <v>0</v>
      </c>
      <c r="F31" s="362">
        <v>0</v>
      </c>
      <c r="G31" s="362">
        <v>0</v>
      </c>
      <c r="H31" s="283"/>
      <c r="I31" s="210"/>
    </row>
    <row r="32" spans="1:9" s="177" customFormat="1" ht="16.5" customHeight="1">
      <c r="A32" s="189" t="s">
        <v>388</v>
      </c>
      <c r="B32" s="211"/>
      <c r="C32" s="212" t="s">
        <v>117</v>
      </c>
      <c r="D32" s="362">
        <v>0</v>
      </c>
      <c r="E32" s="362">
        <v>0</v>
      </c>
      <c r="F32" s="362">
        <v>0</v>
      </c>
      <c r="G32" s="362">
        <v>0</v>
      </c>
      <c r="H32" s="283"/>
      <c r="I32" s="210"/>
    </row>
    <row r="33" spans="1:9" s="177" customFormat="1" ht="16.5" customHeight="1">
      <c r="A33" s="189" t="s">
        <v>389</v>
      </c>
      <c r="B33" s="211"/>
      <c r="C33" s="212" t="s">
        <v>118</v>
      </c>
      <c r="D33" s="362">
        <v>0</v>
      </c>
      <c r="E33" s="362">
        <v>0</v>
      </c>
      <c r="F33" s="362">
        <v>0</v>
      </c>
      <c r="G33" s="362">
        <v>0</v>
      </c>
      <c r="H33" s="283"/>
      <c r="I33" s="210"/>
    </row>
    <row r="34" spans="1:9" s="177" customFormat="1" ht="16.5" customHeight="1">
      <c r="A34" s="184"/>
      <c r="B34" s="211"/>
      <c r="C34" s="217"/>
      <c r="D34" s="214"/>
      <c r="E34" s="215"/>
      <c r="F34" s="215"/>
      <c r="G34" s="216"/>
      <c r="H34" s="283"/>
      <c r="I34" s="210"/>
    </row>
    <row r="35" spans="1:9" s="177" customFormat="1" ht="16.5" customHeight="1">
      <c r="A35" s="189" t="s">
        <v>390</v>
      </c>
      <c r="B35" s="211"/>
      <c r="C35" s="220" t="s">
        <v>110</v>
      </c>
      <c r="D35" s="362">
        <f>+D36</f>
        <v>-41292</v>
      </c>
      <c r="E35" s="362">
        <f>+E36</f>
        <v>-16469</v>
      </c>
      <c r="F35" s="362">
        <f>+F36</f>
        <v>-10459</v>
      </c>
      <c r="G35" s="362">
        <f>+G36</f>
        <v>-2005</v>
      </c>
      <c r="H35" s="283"/>
      <c r="I35" s="210"/>
    </row>
    <row r="36" spans="1:9" s="177" customFormat="1" ht="16.5" customHeight="1">
      <c r="A36" s="189" t="s">
        <v>391</v>
      </c>
      <c r="B36" s="211"/>
      <c r="C36" s="221" t="s">
        <v>485</v>
      </c>
      <c r="D36" s="362">
        <f>D39-(D10+D12+D24+D25+D27+D28+D29+D31)</f>
        <v>-41292</v>
      </c>
      <c r="E36" s="362">
        <f>E39-(E10+E12+E24+E25+E27+E28+E29+E31)</f>
        <v>-16469</v>
      </c>
      <c r="F36" s="362">
        <f>F39-(F10+F12+F24+F25+F27+F28+F29+F31)</f>
        <v>-10459</v>
      </c>
      <c r="G36" s="362">
        <f>G39-(G10+G12+G24+G25+G27+G28+G29+G31)</f>
        <v>-2005</v>
      </c>
      <c r="H36" s="283"/>
      <c r="I36" s="210"/>
    </row>
    <row r="37" spans="1:9" s="177" customFormat="1" ht="16.5" customHeight="1">
      <c r="A37" s="189" t="s">
        <v>392</v>
      </c>
      <c r="B37" s="211"/>
      <c r="C37" s="212" t="s">
        <v>108</v>
      </c>
      <c r="D37" s="362">
        <v>0</v>
      </c>
      <c r="E37" s="362">
        <v>0</v>
      </c>
      <c r="F37" s="362">
        <v>0</v>
      </c>
      <c r="G37" s="362">
        <v>0</v>
      </c>
      <c r="H37" s="283"/>
      <c r="I37" s="210"/>
    </row>
    <row r="38" spans="1:9" s="177" customFormat="1" ht="13.5" customHeight="1" thickBot="1">
      <c r="A38" s="202"/>
      <c r="B38" s="211"/>
      <c r="C38" s="212"/>
      <c r="D38" s="222"/>
      <c r="E38" s="223"/>
      <c r="F38" s="223"/>
      <c r="G38" s="251"/>
      <c r="H38" s="287"/>
      <c r="I38" s="210"/>
    </row>
    <row r="39" spans="1:9" s="177" customFormat="1" ht="19.5" customHeight="1" thickBot="1" thickTop="1">
      <c r="A39" s="224" t="s">
        <v>393</v>
      </c>
      <c r="B39" s="211"/>
      <c r="C39" s="205" t="s">
        <v>142</v>
      </c>
      <c r="D39" s="347">
        <v>57709</v>
      </c>
      <c r="E39" s="347">
        <v>39282</v>
      </c>
      <c r="F39" s="347">
        <v>-339147</v>
      </c>
      <c r="G39" s="347">
        <v>-129845</v>
      </c>
      <c r="H39" s="286"/>
      <c r="I39" s="210"/>
    </row>
    <row r="40" spans="1:9" ht="9" customHeight="1" thickBot="1" thickTop="1">
      <c r="A40" s="202"/>
      <c r="B40" s="104"/>
      <c r="C40" s="225"/>
      <c r="D40" s="226"/>
      <c r="E40" s="226"/>
      <c r="F40" s="226"/>
      <c r="G40" s="226"/>
      <c r="H40" s="289"/>
      <c r="I40" s="50"/>
    </row>
    <row r="41" spans="1:9" ht="9" customHeight="1" thickBot="1" thickTop="1">
      <c r="A41" s="202"/>
      <c r="B41" s="104"/>
      <c r="C41" s="227"/>
      <c r="D41" s="228"/>
      <c r="E41" s="229"/>
      <c r="F41" s="229"/>
      <c r="G41" s="229"/>
      <c r="H41" s="290"/>
      <c r="I41" s="50"/>
    </row>
    <row r="42" spans="1:9" ht="17.25" thickBot="1" thickTop="1">
      <c r="A42" s="224" t="s">
        <v>394</v>
      </c>
      <c r="B42" s="104"/>
      <c r="C42" s="205" t="s">
        <v>106</v>
      </c>
      <c r="D42" s="347">
        <v>436192</v>
      </c>
      <c r="E42" s="347">
        <v>477318</v>
      </c>
      <c r="F42" s="347">
        <v>132324</v>
      </c>
      <c r="G42" s="347">
        <v>-37293</v>
      </c>
      <c r="H42" s="278"/>
      <c r="I42" s="50"/>
    </row>
    <row r="43" spans="1:9" ht="15.75" thickTop="1">
      <c r="A43" s="189" t="s">
        <v>395</v>
      </c>
      <c r="B43" s="104"/>
      <c r="C43" s="212" t="s">
        <v>132</v>
      </c>
      <c r="D43" s="362">
        <v>441870</v>
      </c>
      <c r="E43" s="362">
        <v>481152</v>
      </c>
      <c r="F43" s="362">
        <v>142005</v>
      </c>
      <c r="G43" s="362">
        <v>12160</v>
      </c>
      <c r="H43" s="276"/>
      <c r="I43" s="50"/>
    </row>
    <row r="44" spans="1:9" ht="15">
      <c r="A44" s="189" t="s">
        <v>396</v>
      </c>
      <c r="B44" s="104"/>
      <c r="C44" s="212" t="s">
        <v>133</v>
      </c>
      <c r="D44" s="362">
        <v>5678</v>
      </c>
      <c r="E44" s="362">
        <v>3834</v>
      </c>
      <c r="F44" s="362">
        <v>9681</v>
      </c>
      <c r="G44" s="362">
        <v>49453</v>
      </c>
      <c r="H44" s="291"/>
      <c r="I44" s="50"/>
    </row>
    <row r="45" spans="1:9" ht="9.75" customHeight="1" thickBot="1">
      <c r="A45" s="202"/>
      <c r="B45" s="104"/>
      <c r="C45" s="213"/>
      <c r="D45" s="52"/>
      <c r="E45" s="52"/>
      <c r="F45" s="52"/>
      <c r="G45" s="52"/>
      <c r="H45" s="230"/>
      <c r="I45" s="50"/>
    </row>
    <row r="46" spans="1:11" ht="20.25" thickBot="1" thickTop="1">
      <c r="A46" s="202"/>
      <c r="B46" s="104"/>
      <c r="C46" s="231" t="s">
        <v>119</v>
      </c>
      <c r="D46" s="232"/>
      <c r="E46" s="232"/>
      <c r="F46" s="232"/>
      <c r="G46" s="232"/>
      <c r="H46" s="233"/>
      <c r="I46" s="50"/>
      <c r="K46" s="29"/>
    </row>
    <row r="47" spans="1:11" ht="8.25" customHeight="1" thickTop="1">
      <c r="A47" s="202"/>
      <c r="B47" s="104"/>
      <c r="C47" s="234"/>
      <c r="D47" s="235"/>
      <c r="E47" s="236"/>
      <c r="F47" s="236"/>
      <c r="G47" s="236"/>
      <c r="H47" s="236"/>
      <c r="I47" s="50"/>
      <c r="K47" s="29"/>
    </row>
    <row r="48" spans="1:11" ht="15.75">
      <c r="A48" s="202"/>
      <c r="B48" s="104"/>
      <c r="C48" s="88" t="s">
        <v>47</v>
      </c>
      <c r="D48" s="29"/>
      <c r="E48" s="43"/>
      <c r="F48" s="43"/>
      <c r="G48" s="29" t="s">
        <v>48</v>
      </c>
      <c r="H48" s="43"/>
      <c r="I48" s="50"/>
      <c r="K48" s="29"/>
    </row>
    <row r="49" spans="1:11" ht="15.75">
      <c r="A49" s="202"/>
      <c r="B49" s="104"/>
      <c r="C49" s="88" t="s">
        <v>125</v>
      </c>
      <c r="D49" s="29"/>
      <c r="E49" s="43"/>
      <c r="F49" s="43"/>
      <c r="G49" s="29" t="s">
        <v>114</v>
      </c>
      <c r="H49" s="43"/>
      <c r="I49" s="50"/>
      <c r="K49" s="29"/>
    </row>
    <row r="50" spans="1:11" ht="15.75">
      <c r="A50" s="202"/>
      <c r="B50" s="104"/>
      <c r="C50" s="88" t="s">
        <v>115</v>
      </c>
      <c r="D50" s="330"/>
      <c r="E50" s="331"/>
      <c r="F50" s="331"/>
      <c r="G50" s="330" t="s">
        <v>116</v>
      </c>
      <c r="H50" s="331"/>
      <c r="I50" s="50"/>
      <c r="K50" s="29"/>
    </row>
    <row r="51" spans="1:11" ht="9.75" customHeight="1" thickBot="1">
      <c r="A51" s="237"/>
      <c r="B51" s="238"/>
      <c r="C51" s="239"/>
      <c r="D51" s="332"/>
      <c r="E51" s="333"/>
      <c r="F51" s="333"/>
      <c r="G51" s="333"/>
      <c r="H51" s="333"/>
      <c r="I51" s="63"/>
      <c r="K51" s="29"/>
    </row>
    <row r="52" spans="1:11" ht="16.5" thickTop="1">
      <c r="A52" s="60"/>
      <c r="B52" s="240"/>
      <c r="C52" s="88"/>
      <c r="D52" s="330"/>
      <c r="E52" s="330"/>
      <c r="F52" s="330"/>
      <c r="G52" s="330"/>
      <c r="H52" s="330"/>
      <c r="I52" s="29"/>
      <c r="J52" s="29"/>
      <c r="K52" s="29"/>
    </row>
    <row r="53" spans="4:8" ht="15">
      <c r="D53" s="334"/>
      <c r="E53" s="334"/>
      <c r="F53" s="334"/>
      <c r="G53" s="334"/>
      <c r="H53" s="334"/>
    </row>
    <row r="54" spans="2:9" ht="15">
      <c r="B54" s="169" t="s">
        <v>157</v>
      </c>
      <c r="C54" s="95"/>
      <c r="D54" s="335"/>
      <c r="E54" s="335"/>
      <c r="F54" s="335"/>
      <c r="G54" s="335"/>
      <c r="H54" s="335"/>
      <c r="I54" s="68"/>
    </row>
    <row r="55" spans="2:9" ht="15.75">
      <c r="B55" s="241"/>
      <c r="C55" s="242" t="s">
        <v>457</v>
      </c>
      <c r="D55" s="329">
        <f>IF(D39="M",0,D39)-IF(D10="M",0,D10)-IF(D12="M",0,D12)-IF(D23="M",0,D23)-IF(D35="M",0,D35)</f>
        <v>0</v>
      </c>
      <c r="E55" s="329">
        <f>IF(E39="M",0,E39)-IF(E10="M",0,E10)-IF(E12="M",0,E12)-IF(E23="M",0,E23)-IF(E35="M",0,E35)</f>
        <v>0</v>
      </c>
      <c r="F55" s="329">
        <f>IF(F39="M",0,F39)-IF(F10="M",0,F10)-IF(F12="M",0,F12)-IF(F23="M",0,F23)-IF(F35="M",0,F35)</f>
        <v>0</v>
      </c>
      <c r="G55" s="329">
        <f>IF(G39="M",0,G39)-IF(G10="M",0,G10)-IF(G12="M",0,G12)-IF(G23="M",0,G23)-IF(G35="M",0,G35)</f>
        <v>0</v>
      </c>
      <c r="H55" s="69"/>
      <c r="I55" s="70"/>
    </row>
    <row r="56" spans="2:9" ht="15.75">
      <c r="B56" s="241"/>
      <c r="C56" s="242" t="s">
        <v>458</v>
      </c>
      <c r="D56" s="329">
        <f>IF(D12="M",0,D12)-IF(D13="M",0,D13)-IF(D14="M",0,D14)-IF(D15="M",0,D15)-IF(D18="M",0,D18)-IF(D21="M",0,D21)</f>
        <v>0</v>
      </c>
      <c r="E56" s="329">
        <f>IF(E12="M",0,E12)-IF(E13="M",0,E13)-IF(E14="M",0,E14)-IF(E15="M",0,E15)-IF(E18="M",0,E18)-IF(E21="M",0,E21)</f>
        <v>0</v>
      </c>
      <c r="F56" s="329">
        <f>IF(F12="M",0,F12)-IF(F13="M",0,F13)-IF(F14="M",0,F14)-IF(F15="M",0,F15)-IF(F18="M",0,F18)-IF(F21="M",0,F21)</f>
        <v>0</v>
      </c>
      <c r="G56" s="329">
        <f>IF(G12="M",0,G12)-IF(G13="M",0,G13)-IF(G14="M",0,G14)-IF(G15="M",0,G15)-IF(G18="M",0,G18)-IF(G21="M",0,G21)</f>
        <v>0</v>
      </c>
      <c r="H56" s="69"/>
      <c r="I56" s="70"/>
    </row>
    <row r="57" spans="2:9" ht="15.75">
      <c r="B57" s="241"/>
      <c r="C57" s="242" t="s">
        <v>459</v>
      </c>
      <c r="D57" s="329">
        <f>IF(D15="M",0,D15)-IF(D16="M",0,D16)-IF(D17="M",0,D17)</f>
        <v>0</v>
      </c>
      <c r="E57" s="329">
        <f>IF(E15="M",0,E15)-IF(E16="M",0,E16)-IF(E17="M",0,E17)</f>
        <v>0</v>
      </c>
      <c r="F57" s="329">
        <f>IF(F15="M",0,F15)-IF(F16="M",0,F16)-IF(F17="M",0,F17)</f>
        <v>0</v>
      </c>
      <c r="G57" s="329">
        <f>IF(G15="M",0,G15)-IF(G16="M",0,G16)-IF(G17="M",0,G17)</f>
        <v>0</v>
      </c>
      <c r="H57" s="69"/>
      <c r="I57" s="70"/>
    </row>
    <row r="58" spans="2:9" ht="15.75">
      <c r="B58" s="241"/>
      <c r="C58" s="242" t="s">
        <v>460</v>
      </c>
      <c r="D58" s="329">
        <f>IF(D18="M",0,D18)-IF(D19="M",0,D19)-IF(D20="M",0,D20)</f>
        <v>0</v>
      </c>
      <c r="E58" s="329">
        <f>IF(E18="M",0,E18)-IF(E19="M",0,E19)-IF(E20="M",0,E20)</f>
        <v>0</v>
      </c>
      <c r="F58" s="329">
        <f>IF(F18="M",0,F18)-IF(F19="M",0,F19)-IF(F20="M",0,F20)</f>
        <v>0</v>
      </c>
      <c r="G58" s="329">
        <f>IF(G18="M",0,G18)-IF(G19="M",0,G19)-IF(G20="M",0,G20)</f>
        <v>0</v>
      </c>
      <c r="H58" s="69"/>
      <c r="I58" s="70"/>
    </row>
    <row r="59" spans="2:9" ht="23.25">
      <c r="B59" s="241"/>
      <c r="C59" s="242" t="s">
        <v>461</v>
      </c>
      <c r="D59" s="329">
        <f>IF(D23="M",0,D23)-IF(D24="M",0,D24)-IF(D25="M",0,D25)-IF(D27="M",0,D27)-IF(D28="M",0,D28)-IF(D29="M",0,D29)-IF(D31="M",0,D31)-IF(D32="M",0,D32)-IF(D33="M",0,D33)</f>
        <v>0</v>
      </c>
      <c r="E59" s="329">
        <f>IF(E23="M",0,E23)-IF(E24="M",0,E24)-IF(E25="M",0,E25)-IF(E27="M",0,E27)-IF(E28="M",0,E28)-IF(E29="M",0,E29)-IF(E31="M",0,E31)-IF(E32="M",0,E32)-IF(E33="M",0,E33)</f>
        <v>0</v>
      </c>
      <c r="F59" s="329">
        <f>IF(F23="M",0,F23)-IF(F24="M",0,F24)-IF(F25="M",0,F25)-IF(F27="M",0,F27)-IF(F28="M",0,F28)-IF(F29="M",0,F29)-IF(F31="M",0,F31)-IF(F32="M",0,F32)-IF(F33="M",0,F33)</f>
        <v>0</v>
      </c>
      <c r="G59" s="329">
        <f>IF(G23="M",0,G23)-IF(G24="M",0,G24)-IF(G25="M",0,G25)-IF(G27="M",0,G27)-IF(G28="M",0,G28)-IF(G29="M",0,G29)-IF(G31="M",0,G31)-IF(G32="M",0,G32)-IF(G33="M",0,G33)</f>
        <v>0</v>
      </c>
      <c r="H59" s="69"/>
      <c r="I59" s="70"/>
    </row>
    <row r="60" spans="2:9" ht="15.75">
      <c r="B60" s="241"/>
      <c r="C60" s="242" t="s">
        <v>462</v>
      </c>
      <c r="D60" s="329">
        <f>IF(D35="M",0,D35)-IF(D36="M",0,D36)-IF(D37="M",0,D37)</f>
        <v>0</v>
      </c>
      <c r="E60" s="329">
        <f>IF(E35="M",0,E35)-IF(E36="M",0,E36)-IF(E37="M",0,E37)</f>
        <v>0</v>
      </c>
      <c r="F60" s="329">
        <f>IF(F35="M",0,F35)-IF(F36="M",0,F36)-IF(F37="M",0,F37)</f>
        <v>0</v>
      </c>
      <c r="G60" s="329">
        <f>IF(G35="M",0,G35)-IF(G36="M",0,G36)-IF(G37="M",0,G37)</f>
        <v>0</v>
      </c>
      <c r="H60" s="69"/>
      <c r="I60" s="70"/>
    </row>
    <row r="61" spans="2:9" ht="15.75">
      <c r="B61" s="241"/>
      <c r="C61" s="242" t="s">
        <v>463</v>
      </c>
      <c r="D61" s="327"/>
      <c r="E61" s="327"/>
      <c r="F61" s="327"/>
      <c r="G61" s="327"/>
      <c r="H61" s="69"/>
      <c r="I61" s="70"/>
    </row>
    <row r="62" spans="2:9" ht="15.75">
      <c r="B62" s="241"/>
      <c r="C62" s="242" t="s">
        <v>465</v>
      </c>
      <c r="D62" s="329">
        <f>IF(D42="M",0,D42)-IF(D43="M",0,D43)+IF(D44="M",0,D44)</f>
        <v>0</v>
      </c>
      <c r="E62" s="329">
        <f>IF(E42="M",0,E42)-IF(E43="M",0,E43)+IF(E44="M",0,E44)</f>
        <v>0</v>
      </c>
      <c r="F62" s="329">
        <f>IF(F42="M",0,F42)-IF(F43="M",0,F43)+IF(F44="M",0,F44)</f>
        <v>0</v>
      </c>
      <c r="G62" s="329">
        <f>IF(G42="M",0,G42)-IF(G43="M",0,G43)+IF(G44="M",0,G44)</f>
        <v>0</v>
      </c>
      <c r="H62" s="69"/>
      <c r="I62" s="70"/>
    </row>
    <row r="63" spans="2:9" ht="15.75">
      <c r="B63" s="243" t="s">
        <v>408</v>
      </c>
      <c r="C63" s="244"/>
      <c r="D63" s="327"/>
      <c r="E63" s="327"/>
      <c r="F63" s="327"/>
      <c r="G63" s="327"/>
      <c r="H63" s="69"/>
      <c r="I63" s="70"/>
    </row>
    <row r="64" spans="2:9" ht="15.75">
      <c r="B64" s="245"/>
      <c r="C64" s="246" t="s">
        <v>464</v>
      </c>
      <c r="D64" s="337">
        <f>IF('Table 1'!E14="M",0,'Table 1'!E14)+IF('Table 3E'!D10="M",0,'Table 3E'!D10)</f>
        <v>0</v>
      </c>
      <c r="E64" s="337">
        <f>IF('Table 1'!F14="M",0,'Table 1'!F14)+IF('Table 3E'!E10="M",0,'Table 3E'!E10)</f>
        <v>0</v>
      </c>
      <c r="F64" s="337">
        <f>IF('Table 1'!G14="M",0,'Table 1'!G14)+IF('Table 3E'!F10="M",0,'Table 3E'!F10)</f>
        <v>0</v>
      </c>
      <c r="G64" s="337">
        <f>IF('Table 1'!H14="M",0,'Table 1'!H14)+IF('Table 3E'!G10="M",0,'Table 3E'!G10)</f>
        <v>0</v>
      </c>
      <c r="H64" s="71"/>
      <c r="I64" s="72"/>
    </row>
  </sheetData>
  <sheetProtection password="CD52" sheet="1" objects="1" scenarios="1"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A2:J43"/>
  <sheetViews>
    <sheetView showGridLines="0" defaultGridColor="0" zoomScale="70" zoomScaleNormal="70" colorId="22" workbookViewId="0" topLeftCell="B1">
      <selection activeCell="C46" sqref="C45:C46"/>
    </sheetView>
  </sheetViews>
  <sheetFormatPr defaultColWidth="9.77734375" defaultRowHeight="15"/>
  <cols>
    <col min="1" max="1" width="18.88671875" style="43" hidden="1" customWidth="1"/>
    <col min="2" max="2" width="9.77734375" style="28" customWidth="1"/>
    <col min="3" max="3" width="40.77734375" style="28" customWidth="1"/>
    <col min="4" max="4" width="19.99609375" style="28" customWidth="1"/>
    <col min="5" max="16384" width="9.77734375" style="28" customWidth="1"/>
  </cols>
  <sheetData>
    <row r="1" ht="7.5" customHeight="1"/>
    <row r="2" spans="2:4" ht="18">
      <c r="B2" s="181" t="s">
        <v>1</v>
      </c>
      <c r="D2" s="182"/>
    </row>
    <row r="3" ht="15.75" thickBot="1"/>
    <row r="4" spans="1:10" ht="16.5" thickTop="1">
      <c r="A4" s="183"/>
      <c r="B4" s="99"/>
      <c r="C4" s="101"/>
      <c r="D4" s="101"/>
      <c r="E4" s="102"/>
      <c r="F4" s="102"/>
      <c r="G4" s="102"/>
      <c r="H4" s="102"/>
      <c r="I4" s="102"/>
      <c r="J4" s="103"/>
    </row>
    <row r="5" spans="1:10" ht="18.75">
      <c r="A5" s="184"/>
      <c r="B5" s="105"/>
      <c r="C5" s="306" t="s">
        <v>525</v>
      </c>
      <c r="E5" s="107" t="s">
        <v>2</v>
      </c>
      <c r="F5" s="108"/>
      <c r="G5" s="109"/>
      <c r="H5" s="108"/>
      <c r="I5" s="110"/>
      <c r="J5" s="111"/>
    </row>
    <row r="6" spans="1:10" ht="15.75">
      <c r="A6" s="184"/>
      <c r="B6" s="105"/>
      <c r="C6" s="79" t="s">
        <v>526</v>
      </c>
      <c r="D6" s="58"/>
      <c r="E6" s="38">
        <v>2004</v>
      </c>
      <c r="F6" s="38">
        <v>2005</v>
      </c>
      <c r="G6" s="38">
        <v>2006</v>
      </c>
      <c r="H6" s="38">
        <v>2007</v>
      </c>
      <c r="I6" s="38">
        <v>2008</v>
      </c>
      <c r="J6" s="111"/>
    </row>
    <row r="7" spans="1:10" ht="15.75">
      <c r="A7" s="184"/>
      <c r="B7" s="105"/>
      <c r="C7" s="306" t="s">
        <v>527</v>
      </c>
      <c r="D7" s="185"/>
      <c r="E7" s="303" t="s">
        <v>518</v>
      </c>
      <c r="F7" s="303" t="s">
        <v>518</v>
      </c>
      <c r="G7" s="303" t="s">
        <v>518</v>
      </c>
      <c r="H7" s="303" t="s">
        <v>519</v>
      </c>
      <c r="I7" s="186" t="s">
        <v>49</v>
      </c>
      <c r="J7" s="111"/>
    </row>
    <row r="8" spans="1:10" ht="16.5" thickBot="1">
      <c r="A8" s="184"/>
      <c r="B8" s="187" t="s">
        <v>50</v>
      </c>
      <c r="C8" s="138"/>
      <c r="D8" s="142"/>
      <c r="E8" s="188"/>
      <c r="F8" s="188"/>
      <c r="G8" s="188"/>
      <c r="H8" s="188"/>
      <c r="I8" s="188"/>
      <c r="J8" s="111"/>
    </row>
    <row r="9" spans="1:10" ht="15.75">
      <c r="A9" s="184"/>
      <c r="B9" s="187" t="s">
        <v>51</v>
      </c>
      <c r="C9" s="132"/>
      <c r="D9" s="132"/>
      <c r="E9" s="119"/>
      <c r="F9" s="119"/>
      <c r="G9" s="119"/>
      <c r="H9" s="119"/>
      <c r="I9" s="119"/>
      <c r="J9" s="111"/>
    </row>
    <row r="10" spans="1:10" ht="15.75">
      <c r="A10" s="189" t="s">
        <v>397</v>
      </c>
      <c r="B10" s="190">
        <v>2</v>
      </c>
      <c r="C10" s="191" t="s">
        <v>52</v>
      </c>
      <c r="D10" s="191"/>
      <c r="E10" s="26">
        <v>210854</v>
      </c>
      <c r="F10" s="26">
        <v>235442</v>
      </c>
      <c r="G10" s="26">
        <v>292831</v>
      </c>
      <c r="H10" s="26">
        <v>221568</v>
      </c>
      <c r="I10" s="26"/>
      <c r="J10" s="111"/>
    </row>
    <row r="11" spans="1:10" ht="16.5" thickBot="1">
      <c r="A11" s="189"/>
      <c r="B11" s="190"/>
      <c r="C11" s="29"/>
      <c r="D11" s="29"/>
      <c r="E11" s="29"/>
      <c r="F11" s="29"/>
      <c r="G11" s="29"/>
      <c r="H11" s="29"/>
      <c r="I11" s="29"/>
      <c r="J11" s="111"/>
    </row>
    <row r="12" spans="1:10" ht="15.75">
      <c r="A12" s="189"/>
      <c r="B12" s="190"/>
      <c r="C12" s="119"/>
      <c r="D12" s="119"/>
      <c r="E12" s="132"/>
      <c r="F12" s="132"/>
      <c r="G12" s="132"/>
      <c r="H12" s="132"/>
      <c r="I12" s="132"/>
      <c r="J12" s="111"/>
    </row>
    <row r="13" spans="1:10" ht="15.75">
      <c r="A13" s="184"/>
      <c r="B13" s="190">
        <v>3</v>
      </c>
      <c r="C13" s="191" t="s">
        <v>53</v>
      </c>
      <c r="D13" s="191"/>
      <c r="E13" s="29"/>
      <c r="F13" s="29"/>
      <c r="G13" s="29"/>
      <c r="H13" s="29"/>
      <c r="I13" s="29"/>
      <c r="J13" s="111"/>
    </row>
    <row r="14" spans="1:10" ht="15">
      <c r="A14" s="184"/>
      <c r="B14" s="190"/>
      <c r="J14" s="111"/>
    </row>
    <row r="15" spans="1:10" ht="15">
      <c r="A15" s="184"/>
      <c r="B15" s="190"/>
      <c r="J15" s="111"/>
    </row>
    <row r="16" spans="1:10" ht="15.75">
      <c r="A16" s="189" t="s">
        <v>398</v>
      </c>
      <c r="B16" s="190"/>
      <c r="C16" s="59" t="s">
        <v>54</v>
      </c>
      <c r="D16" s="59"/>
      <c r="E16" s="26"/>
      <c r="F16" s="26"/>
      <c r="G16" s="26"/>
      <c r="H16" s="26"/>
      <c r="I16" s="26"/>
      <c r="J16" s="111"/>
    </row>
    <row r="17" spans="1:10" ht="15">
      <c r="A17" s="184"/>
      <c r="B17" s="190"/>
      <c r="J17" s="111"/>
    </row>
    <row r="18" spans="1:10" ht="15.75">
      <c r="A18" s="184"/>
      <c r="B18" s="190"/>
      <c r="C18" s="59" t="s">
        <v>55</v>
      </c>
      <c r="D18" s="59"/>
      <c r="E18" s="304"/>
      <c r="F18" s="304"/>
      <c r="G18" s="304"/>
      <c r="H18" s="304"/>
      <c r="I18" s="304"/>
      <c r="J18" s="111"/>
    </row>
    <row r="19" spans="1:10" ht="15.75">
      <c r="A19" s="184"/>
      <c r="B19" s="190"/>
      <c r="C19" s="59"/>
      <c r="D19" s="59"/>
      <c r="E19" s="304"/>
      <c r="F19" s="304"/>
      <c r="G19" s="304"/>
      <c r="H19" s="304"/>
      <c r="I19" s="304"/>
      <c r="J19" s="111"/>
    </row>
    <row r="20" spans="1:10" ht="15.75">
      <c r="A20" s="184"/>
      <c r="B20" s="190"/>
      <c r="C20" s="59"/>
      <c r="D20" s="59"/>
      <c r="E20" s="304"/>
      <c r="F20" s="304"/>
      <c r="G20" s="304"/>
      <c r="H20" s="304"/>
      <c r="I20" s="304"/>
      <c r="J20" s="111"/>
    </row>
    <row r="21" spans="1:10" ht="15.75">
      <c r="A21" s="184"/>
      <c r="B21" s="190"/>
      <c r="C21" s="59"/>
      <c r="D21" s="59"/>
      <c r="E21" s="304"/>
      <c r="F21" s="304"/>
      <c r="G21" s="304"/>
      <c r="H21" s="304"/>
      <c r="I21" s="304"/>
      <c r="J21" s="111"/>
    </row>
    <row r="22" spans="1:10" ht="15.75">
      <c r="A22" s="184"/>
      <c r="B22" s="190"/>
      <c r="C22" s="29"/>
      <c r="D22" s="29"/>
      <c r="E22" s="304"/>
      <c r="F22" s="304"/>
      <c r="G22" s="304"/>
      <c r="H22" s="304"/>
      <c r="I22" s="304"/>
      <c r="J22" s="111"/>
    </row>
    <row r="23" spans="1:10" ht="15.75">
      <c r="A23" s="184"/>
      <c r="B23" s="190"/>
      <c r="C23" s="29"/>
      <c r="D23" s="29"/>
      <c r="E23" s="304"/>
      <c r="F23" s="304"/>
      <c r="G23" s="304"/>
      <c r="H23" s="304"/>
      <c r="I23" s="304"/>
      <c r="J23" s="111"/>
    </row>
    <row r="24" spans="1:10" ht="15.75">
      <c r="A24" s="184"/>
      <c r="B24" s="190"/>
      <c r="C24" s="29"/>
      <c r="D24" s="29"/>
      <c r="E24" s="304"/>
      <c r="F24" s="304"/>
      <c r="G24" s="304"/>
      <c r="H24" s="304"/>
      <c r="I24" s="304"/>
      <c r="J24" s="111"/>
    </row>
    <row r="25" spans="1:10" ht="16.5" thickBot="1">
      <c r="A25" s="184"/>
      <c r="B25" s="190"/>
      <c r="E25" s="294"/>
      <c r="F25" s="294"/>
      <c r="G25" s="294"/>
      <c r="H25" s="294"/>
      <c r="I25" s="294"/>
      <c r="J25" s="111"/>
    </row>
    <row r="26" spans="1:10" ht="9.75" customHeight="1">
      <c r="A26" s="184"/>
      <c r="B26" s="190"/>
      <c r="C26" s="119"/>
      <c r="D26" s="119"/>
      <c r="E26" s="132"/>
      <c r="F26" s="132"/>
      <c r="G26" s="132"/>
      <c r="H26" s="132"/>
      <c r="I26" s="132"/>
      <c r="J26" s="111"/>
    </row>
    <row r="27" spans="1:10" ht="15.75">
      <c r="A27" s="184"/>
      <c r="B27" s="190">
        <v>4</v>
      </c>
      <c r="C27" s="191" t="s">
        <v>56</v>
      </c>
      <c r="D27" s="191"/>
      <c r="J27" s="111"/>
    </row>
    <row r="28" spans="1:10" ht="15.75">
      <c r="A28" s="184"/>
      <c r="B28" s="192"/>
      <c r="C28" s="191" t="s">
        <v>57</v>
      </c>
      <c r="D28" s="191"/>
      <c r="J28" s="111"/>
    </row>
    <row r="29" spans="1:10" ht="15.75">
      <c r="A29" s="184"/>
      <c r="B29" s="193"/>
      <c r="C29" s="29" t="s">
        <v>58</v>
      </c>
      <c r="E29" s="304"/>
      <c r="F29" s="304"/>
      <c r="G29" s="304"/>
      <c r="H29" s="304"/>
      <c r="I29" s="304"/>
      <c r="J29" s="111"/>
    </row>
    <row r="30" spans="1:10" ht="15">
      <c r="A30" s="184"/>
      <c r="B30" s="193"/>
      <c r="E30" s="304"/>
      <c r="F30" s="304"/>
      <c r="G30" s="304"/>
      <c r="H30" s="304"/>
      <c r="I30" s="304"/>
      <c r="J30" s="111"/>
    </row>
    <row r="31" spans="1:10" ht="15">
      <c r="A31" s="184"/>
      <c r="B31" s="193"/>
      <c r="E31" s="304"/>
      <c r="F31" s="304"/>
      <c r="G31" s="304"/>
      <c r="H31" s="304"/>
      <c r="I31" s="304"/>
      <c r="J31" s="111"/>
    </row>
    <row r="32" spans="1:10" ht="15">
      <c r="A32" s="184"/>
      <c r="B32" s="193"/>
      <c r="E32" s="304"/>
      <c r="F32" s="304"/>
      <c r="G32" s="304"/>
      <c r="H32" s="304"/>
      <c r="I32" s="304"/>
      <c r="J32" s="111"/>
    </row>
    <row r="33" spans="1:10" ht="15.75">
      <c r="A33" s="184"/>
      <c r="B33" s="193"/>
      <c r="C33" s="29" t="s">
        <v>59</v>
      </c>
      <c r="D33" s="29"/>
      <c r="E33" s="304"/>
      <c r="F33" s="304"/>
      <c r="G33" s="304"/>
      <c r="H33" s="304"/>
      <c r="I33" s="304"/>
      <c r="J33" s="111"/>
    </row>
    <row r="34" spans="1:10" ht="15">
      <c r="A34" s="184"/>
      <c r="B34" s="192"/>
      <c r="E34" s="304"/>
      <c r="F34" s="304"/>
      <c r="G34" s="304"/>
      <c r="H34" s="304"/>
      <c r="I34" s="304"/>
      <c r="J34" s="111"/>
    </row>
    <row r="35" spans="1:10" ht="15.75">
      <c r="A35" s="184"/>
      <c r="B35" s="192"/>
      <c r="C35" s="191"/>
      <c r="D35" s="191"/>
      <c r="E35" s="304"/>
      <c r="F35" s="304"/>
      <c r="G35" s="304"/>
      <c r="H35" s="304"/>
      <c r="I35" s="304"/>
      <c r="J35" s="111"/>
    </row>
    <row r="36" spans="1:10" ht="15.75" thickBot="1">
      <c r="A36" s="184"/>
      <c r="B36" s="193"/>
      <c r="C36" s="194"/>
      <c r="D36" s="194"/>
      <c r="E36" s="295"/>
      <c r="F36" s="295"/>
      <c r="G36" s="295"/>
      <c r="H36" s="295"/>
      <c r="I36" s="295"/>
      <c r="J36" s="111"/>
    </row>
    <row r="37" spans="1:10" ht="15.75">
      <c r="A37" s="184"/>
      <c r="B37" s="192"/>
      <c r="C37" s="29"/>
      <c r="D37" s="29"/>
      <c r="J37" s="111"/>
    </row>
    <row r="38" spans="1:10" ht="15.75">
      <c r="A38" s="189" t="s">
        <v>399</v>
      </c>
      <c r="B38" s="190">
        <v>10</v>
      </c>
      <c r="C38" s="191" t="s">
        <v>60</v>
      </c>
      <c r="D38" s="29"/>
      <c r="E38" s="26"/>
      <c r="F38" s="26"/>
      <c r="G38" s="26"/>
      <c r="H38" s="26"/>
      <c r="I38" s="26"/>
      <c r="J38" s="111"/>
    </row>
    <row r="39" spans="1:10" ht="15">
      <c r="A39" s="184"/>
      <c r="B39" s="160" t="s">
        <v>44</v>
      </c>
      <c r="J39" s="111"/>
    </row>
    <row r="40" spans="1:10" ht="15">
      <c r="A40" s="184"/>
      <c r="B40" s="160"/>
      <c r="C40" s="162" t="s">
        <v>37</v>
      </c>
      <c r="J40" s="111"/>
    </row>
    <row r="41" spans="1:10" ht="15.75">
      <c r="A41" s="184"/>
      <c r="B41" s="192"/>
      <c r="C41" s="162" t="s">
        <v>149</v>
      </c>
      <c r="D41" s="29"/>
      <c r="J41" s="111"/>
    </row>
    <row r="42" spans="1:10" ht="16.5" thickBot="1">
      <c r="A42" s="195"/>
      <c r="B42" s="196"/>
      <c r="C42" s="166"/>
      <c r="D42" s="166"/>
      <c r="E42" s="167"/>
      <c r="F42" s="167"/>
      <c r="G42" s="167"/>
      <c r="H42" s="167"/>
      <c r="I42" s="167"/>
      <c r="J42" s="168"/>
    </row>
    <row r="43" spans="2:4" ht="16.5" thickTop="1">
      <c r="B43" s="29"/>
      <c r="C43" s="29"/>
      <c r="D43" s="29"/>
    </row>
  </sheetData>
  <sheetProtection password="CD52" sheet="1" objects="1" scenarios="1"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 transitionEvaluation="1">
    <pageSetUpPr fitToPage="1"/>
  </sheetPr>
  <dimension ref="A1:J445"/>
  <sheetViews>
    <sheetView showGridLines="0" defaultGridColor="0" zoomScale="70" zoomScaleNormal="70" colorId="22" workbookViewId="0" topLeftCell="B1">
      <selection activeCell="C46" sqref="C45:C46"/>
    </sheetView>
  </sheetViews>
  <sheetFormatPr defaultColWidth="9.77734375" defaultRowHeight="15"/>
  <cols>
    <col min="1" max="1" width="16.3359375" style="43" hidden="1" customWidth="1"/>
    <col min="2" max="2" width="9.77734375" style="28" customWidth="1"/>
    <col min="3" max="3" width="51.4453125" style="84" customWidth="1"/>
    <col min="4" max="16384" width="9.77734375" style="28" customWidth="1"/>
  </cols>
  <sheetData>
    <row r="1" spans="3:10" ht="18" customHeight="1">
      <c r="C1" s="83" t="s">
        <v>80</v>
      </c>
      <c r="D1" s="27"/>
      <c r="J1" s="96"/>
    </row>
    <row r="2" spans="2:4" ht="11.25" customHeight="1" thickBot="1">
      <c r="B2" s="29"/>
      <c r="C2" s="97"/>
      <c r="D2" s="29"/>
    </row>
    <row r="3" spans="1:10" ht="11.25" customHeight="1" thickTop="1">
      <c r="A3" s="98"/>
      <c r="B3" s="99"/>
      <c r="C3" s="100"/>
      <c r="D3" s="101"/>
      <c r="E3" s="102"/>
      <c r="F3" s="102"/>
      <c r="G3" s="102"/>
      <c r="H3" s="102"/>
      <c r="I3" s="102"/>
      <c r="J3" s="103"/>
    </row>
    <row r="4" spans="1:10" ht="18.75">
      <c r="A4" s="104"/>
      <c r="B4" s="105"/>
      <c r="C4" s="306" t="s">
        <v>525</v>
      </c>
      <c r="D4" s="106"/>
      <c r="E4" s="107" t="s">
        <v>2</v>
      </c>
      <c r="F4" s="108"/>
      <c r="G4" s="109"/>
      <c r="H4" s="108"/>
      <c r="I4" s="110"/>
      <c r="J4" s="111"/>
    </row>
    <row r="5" spans="1:10" ht="15.75">
      <c r="A5" s="104"/>
      <c r="B5" s="105"/>
      <c r="C5" s="79" t="s">
        <v>526</v>
      </c>
      <c r="D5" s="112" t="s">
        <v>3</v>
      </c>
      <c r="E5" s="38">
        <v>2004</v>
      </c>
      <c r="F5" s="38">
        <v>2005</v>
      </c>
      <c r="G5" s="38">
        <v>2006</v>
      </c>
      <c r="H5" s="38">
        <v>2007</v>
      </c>
      <c r="I5" s="38">
        <v>2008</v>
      </c>
      <c r="J5" s="111"/>
    </row>
    <row r="6" spans="1:10" ht="15.75">
      <c r="A6" s="104"/>
      <c r="B6" s="105"/>
      <c r="C6" s="306" t="s">
        <v>527</v>
      </c>
      <c r="D6" s="112" t="s">
        <v>4</v>
      </c>
      <c r="E6" s="305" t="s">
        <v>518</v>
      </c>
      <c r="F6" s="305" t="s">
        <v>518</v>
      </c>
      <c r="G6" s="305" t="s">
        <v>518</v>
      </c>
      <c r="H6" s="305" t="s">
        <v>519</v>
      </c>
      <c r="I6" s="38" t="s">
        <v>5</v>
      </c>
      <c r="J6" s="111"/>
    </row>
    <row r="7" spans="1:10" ht="16.5" thickBot="1">
      <c r="A7" s="104"/>
      <c r="B7" s="105"/>
      <c r="D7" s="113"/>
      <c r="E7" s="114"/>
      <c r="F7" s="114"/>
      <c r="G7" s="114"/>
      <c r="H7" s="114"/>
      <c r="I7" s="115"/>
      <c r="J7" s="111"/>
    </row>
    <row r="8" spans="1:10" ht="15.75">
      <c r="A8" s="104"/>
      <c r="B8" s="105"/>
      <c r="C8" s="116"/>
      <c r="D8" s="117"/>
      <c r="E8" s="118"/>
      <c r="F8" s="119"/>
      <c r="G8" s="119"/>
      <c r="H8" s="119"/>
      <c r="I8" s="120"/>
      <c r="J8" s="111"/>
    </row>
    <row r="9" spans="1:10" ht="16.5" thickBot="1">
      <c r="A9" s="104"/>
      <c r="B9" s="105"/>
      <c r="C9" s="121" t="s">
        <v>6</v>
      </c>
      <c r="D9" s="122" t="s">
        <v>61</v>
      </c>
      <c r="E9" s="106"/>
      <c r="F9" s="73"/>
      <c r="G9" s="73"/>
      <c r="H9" s="73"/>
      <c r="I9" s="123"/>
      <c r="J9" s="111"/>
    </row>
    <row r="10" spans="1:10" ht="17.25" thickBot="1" thickTop="1">
      <c r="A10" s="104" t="s">
        <v>159</v>
      </c>
      <c r="B10" s="105"/>
      <c r="C10" s="124" t="s">
        <v>7</v>
      </c>
      <c r="D10" s="44" t="s">
        <v>8</v>
      </c>
      <c r="E10" s="342">
        <f>+E11+E13+E14</f>
        <v>-1323658</v>
      </c>
      <c r="F10" s="342">
        <f>+F11+F13+F14</f>
        <v>-1718675.6153846155</v>
      </c>
      <c r="G10" s="342">
        <f>+G11+G13+G14</f>
        <v>-2205193</v>
      </c>
      <c r="H10" s="342">
        <f>+H11+H13+H14</f>
        <v>-1260757.1000000006</v>
      </c>
      <c r="I10" s="342">
        <f>+I11+I13+I14</f>
        <v>-1042677.3137999999</v>
      </c>
      <c r="J10" s="111"/>
    </row>
    <row r="11" spans="1:10" ht="16.5" thickTop="1">
      <c r="A11" s="104" t="s">
        <v>160</v>
      </c>
      <c r="B11" s="105"/>
      <c r="C11" s="124" t="s">
        <v>9</v>
      </c>
      <c r="D11" s="122" t="s">
        <v>10</v>
      </c>
      <c r="E11" s="343">
        <f>+'Table 2A'!D60</f>
        <v>-1217037</v>
      </c>
      <c r="F11" s="343">
        <f>+'Table 2A'!E60</f>
        <v>-1586040</v>
      </c>
      <c r="G11" s="343">
        <f>+'Table 2A'!F60</f>
        <v>-2422540</v>
      </c>
      <c r="H11" s="343">
        <f>+'Table 2A'!G60</f>
        <v>-1437491.1000000006</v>
      </c>
      <c r="I11" s="343">
        <f>+'Table 2A'!H60</f>
        <v>-951446.0138</v>
      </c>
      <c r="J11" s="111"/>
    </row>
    <row r="12" spans="1:10" ht="15.75">
      <c r="A12" s="104" t="s">
        <v>161</v>
      </c>
      <c r="B12" s="105"/>
      <c r="C12" s="124" t="s">
        <v>11</v>
      </c>
      <c r="D12" s="122" t="s">
        <v>12</v>
      </c>
      <c r="E12" s="344" t="s">
        <v>492</v>
      </c>
      <c r="F12" s="344" t="s">
        <v>492</v>
      </c>
      <c r="G12" s="344" t="s">
        <v>492</v>
      </c>
      <c r="H12" s="344" t="s">
        <v>492</v>
      </c>
      <c r="I12" s="344" t="s">
        <v>492</v>
      </c>
      <c r="J12" s="111"/>
    </row>
    <row r="13" spans="1:10" ht="15.75">
      <c r="A13" s="104" t="s">
        <v>162</v>
      </c>
      <c r="B13" s="105"/>
      <c r="C13" s="124" t="s">
        <v>13</v>
      </c>
      <c r="D13" s="122" t="s">
        <v>14</v>
      </c>
      <c r="E13" s="344">
        <f>+'Table 2C'!D40</f>
        <v>-44949</v>
      </c>
      <c r="F13" s="344">
        <f>+'Table 2C'!E40</f>
        <v>-95300.61538461538</v>
      </c>
      <c r="G13" s="344">
        <f>+'Table 2C'!F40</f>
        <v>-159606</v>
      </c>
      <c r="H13" s="344">
        <f>+'Table 2C'!G40</f>
        <v>-440</v>
      </c>
      <c r="I13" s="344">
        <f>+'Table 2C'!H40</f>
        <v>-114706.5</v>
      </c>
      <c r="J13" s="111"/>
    </row>
    <row r="14" spans="1:10" ht="15.75">
      <c r="A14" s="104" t="s">
        <v>163</v>
      </c>
      <c r="B14" s="105"/>
      <c r="C14" s="124" t="s">
        <v>15</v>
      </c>
      <c r="D14" s="122" t="s">
        <v>16</v>
      </c>
      <c r="E14" s="344">
        <f>+'Table 2D'!D40</f>
        <v>-61672</v>
      </c>
      <c r="F14" s="344">
        <f>+'Table 2D'!E40</f>
        <v>-37335</v>
      </c>
      <c r="G14" s="344">
        <f>+'Table 2D'!F40</f>
        <v>376953</v>
      </c>
      <c r="H14" s="344">
        <f>+'Table 2D'!G40</f>
        <v>177174</v>
      </c>
      <c r="I14" s="344">
        <f>+'Table 2D'!H40</f>
        <v>23475.2</v>
      </c>
      <c r="J14" s="111"/>
    </row>
    <row r="15" spans="1:10" ht="16.5" thickBot="1">
      <c r="A15" s="104"/>
      <c r="B15" s="105"/>
      <c r="C15" s="125"/>
      <c r="D15" s="126"/>
      <c r="E15" s="127"/>
      <c r="F15" s="128"/>
      <c r="G15" s="128"/>
      <c r="H15" s="128"/>
      <c r="I15" s="129"/>
      <c r="J15" s="111"/>
    </row>
    <row r="16" spans="1:10" ht="15.75">
      <c r="A16" s="104"/>
      <c r="B16" s="105"/>
      <c r="C16" s="130"/>
      <c r="D16" s="120"/>
      <c r="E16" s="131"/>
      <c r="F16" s="132"/>
      <c r="G16" s="132"/>
      <c r="H16" s="132"/>
      <c r="I16" s="133"/>
      <c r="J16" s="111"/>
    </row>
    <row r="17" spans="1:10" ht="16.5" thickBot="1">
      <c r="A17" s="104"/>
      <c r="B17" s="105"/>
      <c r="C17" s="121" t="s">
        <v>17</v>
      </c>
      <c r="D17" s="134"/>
      <c r="E17" s="106"/>
      <c r="F17" s="73"/>
      <c r="G17" s="73"/>
      <c r="H17" s="73"/>
      <c r="I17" s="135"/>
      <c r="J17" s="111"/>
    </row>
    <row r="18" spans="1:10" ht="17.25" thickBot="1" thickTop="1">
      <c r="A18" s="104" t="s">
        <v>164</v>
      </c>
      <c r="B18" s="105"/>
      <c r="C18" s="121" t="s">
        <v>18</v>
      </c>
      <c r="D18" s="136"/>
      <c r="E18" s="342">
        <v>12296209</v>
      </c>
      <c r="F18" s="342">
        <v>13582512</v>
      </c>
      <c r="G18" s="342">
        <v>15592502</v>
      </c>
      <c r="H18" s="342">
        <v>16729304</v>
      </c>
      <c r="I18" s="365">
        <v>17955312.1488311</v>
      </c>
      <c r="J18" s="111"/>
    </row>
    <row r="19" spans="1:10" ht="16.5" thickTop="1">
      <c r="A19" s="104"/>
      <c r="B19" s="105"/>
      <c r="C19" s="82" t="s">
        <v>19</v>
      </c>
      <c r="D19" s="46"/>
      <c r="E19" s="137"/>
      <c r="F19" s="138"/>
      <c r="G19" s="138"/>
      <c r="H19" s="138"/>
      <c r="I19" s="123"/>
      <c r="J19" s="111"/>
    </row>
    <row r="20" spans="1:10" ht="15.75">
      <c r="A20" s="104" t="s">
        <v>165</v>
      </c>
      <c r="B20" s="105"/>
      <c r="C20" s="124" t="s">
        <v>20</v>
      </c>
      <c r="D20" s="122" t="s">
        <v>21</v>
      </c>
      <c r="E20" s="343">
        <v>223</v>
      </c>
      <c r="F20" s="343">
        <v>129</v>
      </c>
      <c r="G20" s="343">
        <v>3750</v>
      </c>
      <c r="H20" s="343">
        <v>8134</v>
      </c>
      <c r="I20" s="310"/>
      <c r="J20" s="111"/>
    </row>
    <row r="21" spans="1:10" ht="15.75">
      <c r="A21" s="104" t="s">
        <v>166</v>
      </c>
      <c r="B21" s="105"/>
      <c r="C21" s="124" t="s">
        <v>22</v>
      </c>
      <c r="D21" s="44" t="s">
        <v>23</v>
      </c>
      <c r="E21" s="343">
        <v>10863473</v>
      </c>
      <c r="F21" s="343">
        <v>12153912</v>
      </c>
      <c r="G21" s="343">
        <v>13738280.999999998</v>
      </c>
      <c r="H21" s="343">
        <v>15037560</v>
      </c>
      <c r="I21" s="311"/>
      <c r="J21" s="111"/>
    </row>
    <row r="22" spans="1:10" ht="15.75">
      <c r="A22" s="104" t="s">
        <v>167</v>
      </c>
      <c r="B22" s="105"/>
      <c r="C22" s="82" t="s">
        <v>24</v>
      </c>
      <c r="D22" s="122" t="s">
        <v>25</v>
      </c>
      <c r="E22" s="343">
        <v>2044557</v>
      </c>
      <c r="F22" s="343">
        <v>2057204</v>
      </c>
      <c r="G22" s="343">
        <v>2390366</v>
      </c>
      <c r="H22" s="343">
        <v>2153909</v>
      </c>
      <c r="I22" s="310"/>
      <c r="J22" s="111"/>
    </row>
    <row r="23" spans="1:10" ht="15.75">
      <c r="A23" s="104" t="s">
        <v>168</v>
      </c>
      <c r="B23" s="105"/>
      <c r="C23" s="82" t="s">
        <v>26</v>
      </c>
      <c r="D23" s="122" t="s">
        <v>27</v>
      </c>
      <c r="E23" s="343">
        <v>8818916</v>
      </c>
      <c r="F23" s="343">
        <v>10096708</v>
      </c>
      <c r="G23" s="343">
        <v>11347914.999999998</v>
      </c>
      <c r="H23" s="343">
        <v>12883651</v>
      </c>
      <c r="I23" s="310"/>
      <c r="J23" s="111"/>
    </row>
    <row r="24" spans="1:10" ht="15.75">
      <c r="A24" s="104" t="s">
        <v>169</v>
      </c>
      <c r="B24" s="105"/>
      <c r="C24" s="124" t="s">
        <v>28</v>
      </c>
      <c r="D24" s="122" t="s">
        <v>29</v>
      </c>
      <c r="E24" s="343">
        <v>1432513</v>
      </c>
      <c r="F24" s="343">
        <v>1428471</v>
      </c>
      <c r="G24" s="343">
        <v>1850471</v>
      </c>
      <c r="H24" s="343">
        <v>1683610</v>
      </c>
      <c r="I24" s="311"/>
      <c r="J24" s="111"/>
    </row>
    <row r="25" spans="1:10" ht="15.75">
      <c r="A25" s="104" t="s">
        <v>170</v>
      </c>
      <c r="B25" s="105"/>
      <c r="C25" s="82" t="s">
        <v>24</v>
      </c>
      <c r="D25" s="44" t="s">
        <v>30</v>
      </c>
      <c r="E25" s="343">
        <v>128679</v>
      </c>
      <c r="F25" s="343">
        <v>104909</v>
      </c>
      <c r="G25" s="343">
        <v>125812</v>
      </c>
      <c r="H25" s="343">
        <v>77043</v>
      </c>
      <c r="I25" s="310"/>
      <c r="J25" s="111"/>
    </row>
    <row r="26" spans="1:10" ht="15.75">
      <c r="A26" s="104" t="s">
        <v>171</v>
      </c>
      <c r="B26" s="105"/>
      <c r="C26" s="82" t="s">
        <v>26</v>
      </c>
      <c r="D26" s="44" t="s">
        <v>31</v>
      </c>
      <c r="E26" s="343">
        <v>1303834</v>
      </c>
      <c r="F26" s="343">
        <v>1323562</v>
      </c>
      <c r="G26" s="343">
        <v>1724659</v>
      </c>
      <c r="H26" s="343">
        <v>1606567</v>
      </c>
      <c r="I26" s="310"/>
      <c r="J26" s="111"/>
    </row>
    <row r="27" spans="1:10" ht="16.5" thickBot="1">
      <c r="A27" s="104"/>
      <c r="B27" s="105"/>
      <c r="C27" s="139"/>
      <c r="D27" s="140"/>
      <c r="E27" s="141"/>
      <c r="F27" s="128"/>
      <c r="G27" s="128"/>
      <c r="H27" s="128"/>
      <c r="I27" s="142"/>
      <c r="J27" s="111"/>
    </row>
    <row r="28" spans="1:10" ht="15.75">
      <c r="A28" s="104"/>
      <c r="B28" s="105"/>
      <c r="C28" s="143"/>
      <c r="D28" s="144"/>
      <c r="E28" s="131"/>
      <c r="F28" s="132"/>
      <c r="G28" s="132"/>
      <c r="H28" s="132"/>
      <c r="I28" s="117"/>
      <c r="J28" s="111"/>
    </row>
    <row r="29" spans="1:10" ht="15.75">
      <c r="A29" s="104"/>
      <c r="B29" s="105"/>
      <c r="C29" s="121" t="s">
        <v>107</v>
      </c>
      <c r="D29" s="134"/>
      <c r="E29" s="137"/>
      <c r="F29" s="138"/>
      <c r="G29" s="138"/>
      <c r="H29" s="138"/>
      <c r="I29" s="145"/>
      <c r="J29" s="111"/>
    </row>
    <row r="30" spans="1:10" ht="15.75">
      <c r="A30" s="104" t="s">
        <v>172</v>
      </c>
      <c r="B30" s="146"/>
      <c r="C30" s="121" t="s">
        <v>32</v>
      </c>
      <c r="D30" s="122" t="s">
        <v>33</v>
      </c>
      <c r="E30" s="345">
        <v>733655</v>
      </c>
      <c r="F30" s="345">
        <v>873037</v>
      </c>
      <c r="G30" s="345">
        <v>1049938</v>
      </c>
      <c r="H30" s="345">
        <v>903412</v>
      </c>
      <c r="I30" s="345">
        <v>951596.6438325814</v>
      </c>
      <c r="J30" s="111"/>
    </row>
    <row r="31" spans="1:10" ht="15.75">
      <c r="A31" s="104" t="s">
        <v>173</v>
      </c>
      <c r="B31" s="146"/>
      <c r="C31" s="121" t="s">
        <v>34</v>
      </c>
      <c r="D31" s="122" t="s">
        <v>66</v>
      </c>
      <c r="E31" s="345">
        <v>906667</v>
      </c>
      <c r="F31" s="345">
        <v>908429</v>
      </c>
      <c r="G31" s="345">
        <v>928784</v>
      </c>
      <c r="H31" s="345">
        <v>1033349</v>
      </c>
      <c r="I31" s="345">
        <v>1085353.8998479997</v>
      </c>
      <c r="J31" s="111"/>
    </row>
    <row r="32" spans="1:10" s="151" customFormat="1" ht="15.75">
      <c r="A32" s="104" t="s">
        <v>174</v>
      </c>
      <c r="B32" s="147"/>
      <c r="C32" s="148" t="s">
        <v>75</v>
      </c>
      <c r="D32" s="149" t="s">
        <v>86</v>
      </c>
      <c r="E32" s="346">
        <v>902967</v>
      </c>
      <c r="F32" s="346">
        <v>910595</v>
      </c>
      <c r="G32" s="346">
        <v>940886</v>
      </c>
      <c r="H32" s="346">
        <v>1028312</v>
      </c>
      <c r="I32" s="346">
        <v>1074706.8720042054</v>
      </c>
      <c r="J32" s="150"/>
    </row>
    <row r="33" spans="1:10" ht="16.5" thickBot="1">
      <c r="A33" s="104"/>
      <c r="B33" s="146"/>
      <c r="C33" s="152"/>
      <c r="D33" s="153"/>
      <c r="E33" s="154"/>
      <c r="F33" s="155"/>
      <c r="G33" s="155"/>
      <c r="H33" s="155"/>
      <c r="I33" s="156"/>
      <c r="J33" s="111"/>
    </row>
    <row r="34" spans="1:10" ht="16.5" thickBot="1">
      <c r="A34" s="104"/>
      <c r="B34" s="146"/>
      <c r="C34" s="116"/>
      <c r="D34" s="133"/>
      <c r="E34" s="157"/>
      <c r="F34" s="158"/>
      <c r="G34" s="158"/>
      <c r="H34" s="158"/>
      <c r="I34" s="159"/>
      <c r="J34" s="111"/>
    </row>
    <row r="35" spans="1:10" ht="17.25" thickBot="1" thickTop="1">
      <c r="A35" s="104" t="s">
        <v>175</v>
      </c>
      <c r="B35" s="146"/>
      <c r="C35" s="121" t="s">
        <v>35</v>
      </c>
      <c r="D35" s="122" t="s">
        <v>36</v>
      </c>
      <c r="E35" s="342">
        <v>20695365</v>
      </c>
      <c r="F35" s="342">
        <v>21997374</v>
      </c>
      <c r="G35" s="342">
        <v>23785244</v>
      </c>
      <c r="H35" s="342">
        <v>25419164</v>
      </c>
      <c r="I35" s="365">
        <v>27380000</v>
      </c>
      <c r="J35" s="111"/>
    </row>
    <row r="36" spans="1:10" ht="11.25" customHeight="1" thickTop="1">
      <c r="A36" s="104"/>
      <c r="B36" s="160"/>
      <c r="C36" s="81"/>
      <c r="D36" s="29"/>
      <c r="J36" s="111"/>
    </row>
    <row r="37" spans="1:10" ht="15.75">
      <c r="A37" s="104"/>
      <c r="B37" s="146"/>
      <c r="C37" s="161" t="s">
        <v>37</v>
      </c>
      <c r="D37" s="162"/>
      <c r="J37" s="111"/>
    </row>
    <row r="38" spans="1:10" ht="11.25" customHeight="1" thickBot="1">
      <c r="A38" s="163"/>
      <c r="B38" s="164"/>
      <c r="C38" s="165"/>
      <c r="D38" s="166"/>
      <c r="E38" s="167"/>
      <c r="F38" s="167"/>
      <c r="G38" s="167"/>
      <c r="H38" s="167"/>
      <c r="I38" s="167"/>
      <c r="J38" s="168"/>
    </row>
    <row r="39" ht="15.75" thickTop="1"/>
    <row r="41" spans="2:10" ht="15">
      <c r="B41" s="169" t="s">
        <v>157</v>
      </c>
      <c r="C41" s="80"/>
      <c r="D41" s="67"/>
      <c r="E41" s="67"/>
      <c r="F41" s="67"/>
      <c r="G41" s="67"/>
      <c r="H41" s="67"/>
      <c r="I41" s="67"/>
      <c r="J41" s="68"/>
    </row>
    <row r="42" spans="2:10" ht="15.75">
      <c r="B42" s="170"/>
      <c r="C42" s="171" t="s">
        <v>400</v>
      </c>
      <c r="D42" s="73"/>
      <c r="E42" s="327">
        <f>IF(E10="M",0,E10)-IF(E11="M",0,E11)-IF(E12="M",0,E12)-IF(E13="M",0,E13)-IF(E14="M",0,E14)</f>
        <v>0</v>
      </c>
      <c r="F42" s="327">
        <f>IF(F10="M",0,F10)-IF(F11="M",0,F11)-IF(F12="M",0,F12)-IF(F13="M",0,F13)-IF(F14="M",0,F14)</f>
        <v>-1.1641532182693481E-10</v>
      </c>
      <c r="G42" s="327">
        <f>IF(G10="M",0,G10)-IF(G11="M",0,G11)-IF(G12="M",0,G12)-IF(G13="M",0,G13)-IF(G14="M",0,G14)</f>
        <v>0</v>
      </c>
      <c r="H42" s="327">
        <f>IF(H10="M",0,H10)-IF(H11="M",0,H11)-IF(H12="M",0,H12)-IF(H13="M",0,H13)-IF(H14="M",0,H14)</f>
        <v>0</v>
      </c>
      <c r="I42" s="327">
        <f>IF(I10="M",0,I10)-IF(I11="M",0,I11)-IF(I12="M",0,I12)-IF(I13="M",0,I13)-IF(I14="M",0,I14)</f>
        <v>6.912159733474255E-11</v>
      </c>
      <c r="J42" s="172"/>
    </row>
    <row r="43" spans="2:10" ht="15.75">
      <c r="B43" s="173"/>
      <c r="C43" s="171" t="s">
        <v>401</v>
      </c>
      <c r="D43" s="73"/>
      <c r="E43" s="327">
        <f>IF(E18="M",0,E18)-IF(E20="M",0,E20)-IF(E21="M",0,E21)-IF(E24="M",0,E24)</f>
        <v>0</v>
      </c>
      <c r="F43" s="327">
        <f>IF(F18="M",0,F18)-IF(F20="M",0,F20)-IF(F21="M",0,F21)-IF(F24="M",0,F24)</f>
        <v>0</v>
      </c>
      <c r="G43" s="327">
        <f>IF(G18="M",0,G18)-IF(G20="M",0,G20)-IF(G21="M",0,G21)-IF(G24="M",0,G24)</f>
        <v>1.862645149230957E-09</v>
      </c>
      <c r="H43" s="327">
        <f>IF(H18="M",0,H18)-IF(H20="M",0,H20)-IF(H21="M",0,H21)-IF(H24="M",0,H24)</f>
        <v>0</v>
      </c>
      <c r="I43" s="327"/>
      <c r="J43" s="172"/>
    </row>
    <row r="44" spans="2:10" ht="15.75">
      <c r="B44" s="173"/>
      <c r="C44" s="171" t="s">
        <v>402</v>
      </c>
      <c r="D44" s="73"/>
      <c r="E44" s="327">
        <f>IF(E21="M",0,E21)-IF(E22="M",0,E22)-IF(E23="M",0,E23)</f>
        <v>0</v>
      </c>
      <c r="F44" s="327">
        <f>IF(F21="M",0,F21)-IF(F22="M",0,F22)-IF(F23="M",0,F23)</f>
        <v>0</v>
      </c>
      <c r="G44" s="327">
        <f>IF(G21="M",0,G21)-IF(G22="M",0,G22)-IF(G23="M",0,G23)</f>
        <v>0</v>
      </c>
      <c r="H44" s="327">
        <f>IF(H21="M",0,H21)-IF(H22="M",0,H22)-IF(H23="M",0,H23)</f>
        <v>0</v>
      </c>
      <c r="I44" s="327"/>
      <c r="J44" s="172"/>
    </row>
    <row r="45" spans="2:10" ht="15.75">
      <c r="B45" s="174"/>
      <c r="C45" s="175" t="s">
        <v>403</v>
      </c>
      <c r="D45" s="74"/>
      <c r="E45" s="328">
        <f>IF(E24="M",0,E24)-IF(E25="M",0,E25)-IF(E26="M",0,E26)</f>
        <v>0</v>
      </c>
      <c r="F45" s="328">
        <f>IF(F24="M",0,F24)-IF(F25="M",0,F25)-IF(F26="M",0,F26)</f>
        <v>0</v>
      </c>
      <c r="G45" s="328">
        <f>IF(G24="M",0,G24)-IF(G25="M",0,G25)-IF(G26="M",0,G26)</f>
        <v>0</v>
      </c>
      <c r="H45" s="328">
        <f>IF(H24="M",0,H24)-IF(H25="M",0,H25)-IF(H26="M",0,H26)</f>
        <v>0</v>
      </c>
      <c r="I45" s="328"/>
      <c r="J45" s="176"/>
    </row>
    <row r="46" ht="15.75">
      <c r="D46" s="29"/>
    </row>
    <row r="47" ht="10.5" customHeight="1">
      <c r="D47" s="29"/>
    </row>
    <row r="48" ht="15.75">
      <c r="D48" s="29"/>
    </row>
    <row r="49" ht="15.75">
      <c r="D49" s="29"/>
    </row>
    <row r="50" ht="6" customHeight="1">
      <c r="D50" s="29"/>
    </row>
    <row r="51" ht="15.75">
      <c r="D51" s="29"/>
    </row>
    <row r="52" ht="15.75">
      <c r="D52" s="29"/>
    </row>
    <row r="53" ht="15.75">
      <c r="D53" s="29"/>
    </row>
    <row r="54" ht="15.75">
      <c r="D54" s="29"/>
    </row>
    <row r="55" ht="15.75">
      <c r="D55" s="29"/>
    </row>
    <row r="56" ht="15.75">
      <c r="D56" s="29"/>
    </row>
    <row r="57" ht="15.75">
      <c r="D57" s="29"/>
    </row>
    <row r="58" ht="15.75">
      <c r="D58" s="29"/>
    </row>
    <row r="59" ht="15.75">
      <c r="D59" s="29"/>
    </row>
    <row r="60" ht="15.75">
      <c r="D60" s="29"/>
    </row>
    <row r="61" ht="15.75">
      <c r="D61" s="29"/>
    </row>
    <row r="62" ht="15.75">
      <c r="D62" s="29"/>
    </row>
    <row r="63" ht="15.75">
      <c r="D63" s="29"/>
    </row>
    <row r="64" ht="15.75">
      <c r="D64" s="29"/>
    </row>
    <row r="65" ht="15.75">
      <c r="D65" s="29"/>
    </row>
    <row r="66" ht="15.75">
      <c r="D66" s="29"/>
    </row>
    <row r="67" ht="15.75">
      <c r="D67" s="29"/>
    </row>
    <row r="68" ht="15.75">
      <c r="D68" s="29"/>
    </row>
    <row r="69" ht="15.75">
      <c r="D69" s="29"/>
    </row>
    <row r="70" ht="15.75">
      <c r="D70" s="29"/>
    </row>
    <row r="71" ht="15.75">
      <c r="D71" s="29"/>
    </row>
    <row r="72" ht="15.75">
      <c r="D72" s="29"/>
    </row>
    <row r="73" ht="15.75">
      <c r="D73" s="29"/>
    </row>
    <row r="74" ht="15.75">
      <c r="D74" s="29"/>
    </row>
    <row r="76" ht="9" customHeight="1"/>
    <row r="78" ht="12" customHeight="1"/>
    <row r="81" ht="11.25" customHeight="1"/>
    <row r="83" ht="15.75">
      <c r="D83" s="29"/>
    </row>
    <row r="84" ht="15.75">
      <c r="D84" s="29"/>
    </row>
    <row r="85" ht="15.75">
      <c r="D85" s="29"/>
    </row>
    <row r="86" ht="10.5" customHeight="1">
      <c r="D86" s="29"/>
    </row>
    <row r="87" ht="15.75">
      <c r="D87" s="29"/>
    </row>
    <row r="88" ht="15.75">
      <c r="D88" s="29"/>
    </row>
    <row r="89" ht="6" customHeight="1">
      <c r="D89" s="29"/>
    </row>
    <row r="90" ht="15.75">
      <c r="D90" s="29"/>
    </row>
    <row r="91" ht="15.75">
      <c r="D91" s="29"/>
    </row>
    <row r="92" ht="15.75">
      <c r="D92" s="29"/>
    </row>
    <row r="93" ht="15.75">
      <c r="D93" s="29"/>
    </row>
    <row r="94" ht="15.75">
      <c r="D94" s="29"/>
    </row>
    <row r="95" ht="15.75">
      <c r="D95" s="29"/>
    </row>
    <row r="96" ht="15.75">
      <c r="D96" s="29"/>
    </row>
    <row r="97" ht="15.75">
      <c r="D97" s="29"/>
    </row>
    <row r="98" ht="15.75">
      <c r="D98" s="29"/>
    </row>
    <row r="99" ht="15.75">
      <c r="D99" s="29"/>
    </row>
    <row r="100" ht="15.75">
      <c r="D100" s="29"/>
    </row>
    <row r="101" ht="15.75">
      <c r="D101" s="29"/>
    </row>
    <row r="102" ht="15.75">
      <c r="D102" s="29"/>
    </row>
    <row r="103" ht="15.75">
      <c r="D103" s="29"/>
    </row>
    <row r="104" ht="15.75">
      <c r="D104" s="29"/>
    </row>
    <row r="105" ht="15.75">
      <c r="D105" s="29"/>
    </row>
    <row r="106" ht="15.75">
      <c r="D106" s="29"/>
    </row>
    <row r="107" ht="15.75">
      <c r="D107" s="29"/>
    </row>
    <row r="108" ht="15.75">
      <c r="D108" s="29"/>
    </row>
    <row r="109" ht="15.75">
      <c r="D109" s="29"/>
    </row>
    <row r="110" ht="15.75">
      <c r="D110" s="29"/>
    </row>
    <row r="112" ht="9" customHeight="1"/>
    <row r="114" ht="12" customHeight="1"/>
    <row r="117" ht="11.25" customHeight="1"/>
    <row r="119" ht="15.75">
      <c r="D119" s="29"/>
    </row>
    <row r="120" ht="15.75">
      <c r="D120" s="29"/>
    </row>
    <row r="121" ht="15.75">
      <c r="D121" s="29"/>
    </row>
    <row r="122" ht="10.5" customHeight="1">
      <c r="D122" s="29"/>
    </row>
    <row r="123" ht="15.75">
      <c r="D123" s="29"/>
    </row>
    <row r="124" ht="15.75">
      <c r="D124" s="29"/>
    </row>
    <row r="125" ht="6" customHeight="1">
      <c r="D125" s="29"/>
    </row>
    <row r="126" ht="15.75">
      <c r="D126" s="29"/>
    </row>
    <row r="127" ht="15.75">
      <c r="D127" s="29"/>
    </row>
    <row r="128" ht="15.75">
      <c r="D128" s="29"/>
    </row>
    <row r="129" ht="15.75">
      <c r="D129" s="29"/>
    </row>
    <row r="130" ht="15.75">
      <c r="D130" s="29"/>
    </row>
    <row r="131" ht="15.75">
      <c r="D131" s="29"/>
    </row>
    <row r="132" ht="15.75">
      <c r="D132" s="29"/>
    </row>
    <row r="133" ht="15.75">
      <c r="D133" s="29"/>
    </row>
    <row r="134" ht="15.75">
      <c r="D134" s="29"/>
    </row>
    <row r="135" ht="15.75">
      <c r="D135" s="29"/>
    </row>
    <row r="136" ht="15.75">
      <c r="D136" s="29"/>
    </row>
    <row r="137" ht="15.75">
      <c r="D137" s="29"/>
    </row>
    <row r="138" ht="15.75">
      <c r="D138" s="29"/>
    </row>
    <row r="139" ht="15.75">
      <c r="D139" s="29"/>
    </row>
    <row r="140" ht="15.75">
      <c r="D140" s="29"/>
    </row>
    <row r="141" ht="15.75">
      <c r="D141" s="29"/>
    </row>
    <row r="142" ht="15.75">
      <c r="D142" s="29"/>
    </row>
    <row r="143" ht="15.75">
      <c r="D143" s="29"/>
    </row>
    <row r="144" ht="15.75">
      <c r="D144" s="29"/>
    </row>
    <row r="145" ht="15.75">
      <c r="D145" s="29"/>
    </row>
    <row r="146" ht="15.75">
      <c r="D146" s="29"/>
    </row>
    <row r="148" ht="9" customHeight="1"/>
    <row r="150" ht="12" customHeight="1"/>
    <row r="153" ht="11.25" customHeight="1"/>
    <row r="155" ht="15.75">
      <c r="D155" s="29"/>
    </row>
    <row r="156" ht="15.75">
      <c r="D156" s="29"/>
    </row>
    <row r="157" ht="15.75">
      <c r="D157" s="29"/>
    </row>
    <row r="158" ht="10.5" customHeight="1">
      <c r="D158" s="29"/>
    </row>
    <row r="159" ht="15.75">
      <c r="D159" s="29"/>
    </row>
    <row r="160" ht="15.75">
      <c r="D160" s="29"/>
    </row>
    <row r="161" ht="6" customHeight="1">
      <c r="D161" s="29"/>
    </row>
    <row r="162" ht="15.75">
      <c r="D162" s="29"/>
    </row>
    <row r="163" ht="15.75">
      <c r="D163" s="29"/>
    </row>
    <row r="164" ht="15.75">
      <c r="D164" s="29"/>
    </row>
    <row r="165" ht="15.75">
      <c r="D165" s="29"/>
    </row>
    <row r="166" ht="15.75">
      <c r="D166" s="29"/>
    </row>
    <row r="167" ht="15.75">
      <c r="D167" s="29"/>
    </row>
    <row r="168" ht="15.75">
      <c r="D168" s="29"/>
    </row>
    <row r="169" ht="15.75">
      <c r="D169" s="29"/>
    </row>
    <row r="170" ht="15.75">
      <c r="D170" s="29"/>
    </row>
    <row r="171" ht="15.75">
      <c r="D171" s="29"/>
    </row>
    <row r="172" ht="15.75">
      <c r="D172" s="29"/>
    </row>
    <row r="173" ht="15.75">
      <c r="D173" s="29"/>
    </row>
    <row r="174" ht="15.75">
      <c r="D174" s="29"/>
    </row>
    <row r="175" ht="15.75">
      <c r="D175" s="29"/>
    </row>
    <row r="176" ht="15.75">
      <c r="D176" s="29"/>
    </row>
    <row r="177" ht="15.75">
      <c r="D177" s="29"/>
    </row>
    <row r="178" ht="15.75">
      <c r="D178" s="29"/>
    </row>
    <row r="179" ht="15.75">
      <c r="D179" s="29"/>
    </row>
    <row r="180" ht="15.75">
      <c r="D180" s="29"/>
    </row>
    <row r="181" ht="15.75">
      <c r="D181" s="29"/>
    </row>
    <row r="182" ht="15.75">
      <c r="D182" s="29"/>
    </row>
    <row r="184" ht="9" customHeight="1"/>
    <row r="186" ht="12" customHeight="1"/>
    <row r="197" ht="10.5" customHeight="1"/>
    <row r="199" ht="6" customHeight="1"/>
    <row r="230" ht="9" customHeight="1"/>
    <row r="231" ht="9" customHeight="1"/>
    <row r="235" ht="9.75" customHeight="1"/>
    <row r="237" ht="8.25" customHeight="1"/>
    <row r="238" ht="16.5" customHeight="1"/>
    <row r="239" ht="16.5" customHeight="1"/>
    <row r="241" ht="9.75" customHeight="1"/>
    <row r="250" ht="10.5" customHeight="1"/>
    <row r="252" ht="6" customHeight="1"/>
    <row r="253" spans="1:3" s="177" customFormat="1" ht="14.25">
      <c r="A253" s="43"/>
      <c r="C253" s="178"/>
    </row>
    <row r="254" spans="1:3" s="179" customFormat="1" ht="12.75">
      <c r="A254" s="43"/>
      <c r="C254" s="180"/>
    </row>
    <row r="255" spans="1:3" s="177" customFormat="1" ht="14.25">
      <c r="A255" s="43"/>
      <c r="C255" s="178"/>
    </row>
    <row r="256" spans="1:3" s="177" customFormat="1" ht="14.25">
      <c r="A256" s="43"/>
      <c r="C256" s="178"/>
    </row>
    <row r="257" spans="1:3" s="177" customFormat="1" ht="14.25">
      <c r="A257" s="43"/>
      <c r="C257" s="178"/>
    </row>
    <row r="258" spans="1:3" s="177" customFormat="1" ht="14.25">
      <c r="A258" s="43"/>
      <c r="C258" s="178"/>
    </row>
    <row r="259" spans="1:3" s="177" customFormat="1" ht="14.25">
      <c r="A259" s="43"/>
      <c r="C259" s="178"/>
    </row>
    <row r="260" spans="1:3" s="177" customFormat="1" ht="14.25">
      <c r="A260" s="43"/>
      <c r="C260" s="178"/>
    </row>
    <row r="261" spans="1:3" s="177" customFormat="1" ht="14.25">
      <c r="A261" s="43"/>
      <c r="C261" s="178"/>
    </row>
    <row r="262" spans="1:3" s="177" customFormat="1" ht="14.25">
      <c r="A262" s="43"/>
      <c r="C262" s="178"/>
    </row>
    <row r="263" spans="1:3" s="177" customFormat="1" ht="14.25">
      <c r="A263" s="43"/>
      <c r="C263" s="178"/>
    </row>
    <row r="264" spans="1:3" s="177" customFormat="1" ht="14.25">
      <c r="A264" s="43"/>
      <c r="C264" s="178"/>
    </row>
    <row r="265" spans="1:3" s="177" customFormat="1" ht="14.25">
      <c r="A265" s="43"/>
      <c r="C265" s="178"/>
    </row>
    <row r="266" spans="1:3" s="177" customFormat="1" ht="14.25">
      <c r="A266" s="43"/>
      <c r="C266" s="178"/>
    </row>
    <row r="267" spans="1:3" s="177" customFormat="1" ht="14.25">
      <c r="A267" s="43"/>
      <c r="C267" s="178"/>
    </row>
    <row r="268" spans="1:3" s="177" customFormat="1" ht="14.25">
      <c r="A268" s="43"/>
      <c r="C268" s="178"/>
    </row>
    <row r="269" spans="1:3" s="177" customFormat="1" ht="14.25">
      <c r="A269" s="43"/>
      <c r="C269" s="178"/>
    </row>
    <row r="270" spans="1:3" s="177" customFormat="1" ht="14.25">
      <c r="A270" s="43"/>
      <c r="C270" s="178"/>
    </row>
    <row r="271" spans="1:3" s="177" customFormat="1" ht="14.25">
      <c r="A271" s="43"/>
      <c r="C271" s="178"/>
    </row>
    <row r="272" spans="1:3" s="177" customFormat="1" ht="14.25">
      <c r="A272" s="43"/>
      <c r="C272" s="178"/>
    </row>
    <row r="273" spans="1:3" s="177" customFormat="1" ht="14.25">
      <c r="A273" s="43"/>
      <c r="C273" s="178"/>
    </row>
    <row r="274" spans="1:3" s="177" customFormat="1" ht="14.25">
      <c r="A274" s="43"/>
      <c r="C274" s="178"/>
    </row>
    <row r="275" spans="1:3" s="177" customFormat="1" ht="14.25">
      <c r="A275" s="43"/>
      <c r="C275" s="178"/>
    </row>
    <row r="276" spans="1:3" s="177" customFormat="1" ht="14.25">
      <c r="A276" s="43"/>
      <c r="C276" s="178"/>
    </row>
    <row r="277" spans="1:3" s="177" customFormat="1" ht="14.25">
      <c r="A277" s="43"/>
      <c r="C277" s="178"/>
    </row>
    <row r="278" spans="1:3" s="177" customFormat="1" ht="14.25">
      <c r="A278" s="43"/>
      <c r="C278" s="178"/>
    </row>
    <row r="279" spans="1:3" s="177" customFormat="1" ht="14.25">
      <c r="A279" s="43"/>
      <c r="C279" s="178"/>
    </row>
    <row r="280" spans="1:3" s="177" customFormat="1" ht="14.25">
      <c r="A280" s="43"/>
      <c r="C280" s="178"/>
    </row>
    <row r="281" spans="1:3" s="177" customFormat="1" ht="14.25">
      <c r="A281" s="43"/>
      <c r="C281" s="178"/>
    </row>
    <row r="282" spans="1:3" s="177" customFormat="1" ht="14.25">
      <c r="A282" s="43"/>
      <c r="C282" s="178"/>
    </row>
    <row r="283" ht="9" customHeight="1"/>
    <row r="284" ht="9" customHeight="1"/>
    <row r="288" ht="9.75" customHeight="1"/>
    <row r="290" ht="8.25" customHeight="1"/>
    <row r="291" ht="16.5" customHeight="1"/>
    <row r="292" ht="16.5" customHeight="1"/>
    <row r="294" ht="9.75" customHeight="1"/>
    <row r="295" ht="9.75" customHeight="1"/>
    <row r="296" ht="9.75" customHeight="1"/>
    <row r="304" ht="10.5" customHeight="1"/>
    <row r="306" ht="6" customHeight="1"/>
    <row r="307" spans="1:3" s="177" customFormat="1" ht="14.25">
      <c r="A307" s="43"/>
      <c r="C307" s="178"/>
    </row>
    <row r="308" spans="1:3" s="179" customFormat="1" ht="12.75">
      <c r="A308" s="43"/>
      <c r="C308" s="180"/>
    </row>
    <row r="309" spans="1:3" s="177" customFormat="1" ht="14.25">
      <c r="A309" s="43"/>
      <c r="C309" s="178"/>
    </row>
    <row r="310" spans="1:3" s="177" customFormat="1" ht="14.25">
      <c r="A310" s="43"/>
      <c r="C310" s="178"/>
    </row>
    <row r="311" spans="1:3" s="177" customFormat="1" ht="14.25">
      <c r="A311" s="43"/>
      <c r="C311" s="178"/>
    </row>
    <row r="312" spans="1:3" s="177" customFormat="1" ht="14.25">
      <c r="A312" s="43"/>
      <c r="C312" s="178"/>
    </row>
    <row r="313" spans="1:3" s="177" customFormat="1" ht="14.25">
      <c r="A313" s="43"/>
      <c r="C313" s="178"/>
    </row>
    <row r="314" spans="1:3" s="177" customFormat="1" ht="14.25">
      <c r="A314" s="43"/>
      <c r="C314" s="178"/>
    </row>
    <row r="315" spans="1:3" s="177" customFormat="1" ht="14.25">
      <c r="A315" s="43"/>
      <c r="C315" s="178"/>
    </row>
    <row r="316" spans="1:3" s="177" customFormat="1" ht="14.25">
      <c r="A316" s="43"/>
      <c r="C316" s="178"/>
    </row>
    <row r="317" spans="1:3" s="177" customFormat="1" ht="14.25">
      <c r="A317" s="43"/>
      <c r="C317" s="178"/>
    </row>
    <row r="318" spans="1:3" s="177" customFormat="1" ht="14.25">
      <c r="A318" s="43"/>
      <c r="C318" s="178"/>
    </row>
    <row r="319" spans="1:3" s="177" customFormat="1" ht="14.25">
      <c r="A319" s="43"/>
      <c r="C319" s="178"/>
    </row>
    <row r="320" spans="1:3" s="177" customFormat="1" ht="14.25">
      <c r="A320" s="43"/>
      <c r="C320" s="178"/>
    </row>
    <row r="321" spans="1:3" s="177" customFormat="1" ht="14.25">
      <c r="A321" s="43"/>
      <c r="C321" s="178"/>
    </row>
    <row r="322" spans="1:3" s="177" customFormat="1" ht="14.25">
      <c r="A322" s="43"/>
      <c r="C322" s="178"/>
    </row>
    <row r="323" spans="1:3" s="177" customFormat="1" ht="14.25">
      <c r="A323" s="43"/>
      <c r="C323" s="178"/>
    </row>
    <row r="324" spans="1:3" s="177" customFormat="1" ht="14.25">
      <c r="A324" s="43"/>
      <c r="C324" s="178"/>
    </row>
    <row r="325" spans="1:3" s="177" customFormat="1" ht="14.25">
      <c r="A325" s="43"/>
      <c r="C325" s="178"/>
    </row>
    <row r="326" spans="1:3" s="177" customFormat="1" ht="14.25">
      <c r="A326" s="43"/>
      <c r="C326" s="178"/>
    </row>
    <row r="327" spans="1:3" s="177" customFormat="1" ht="14.25">
      <c r="A327" s="43"/>
      <c r="C327" s="178"/>
    </row>
    <row r="328" spans="1:3" s="177" customFormat="1" ht="14.25">
      <c r="A328" s="43"/>
      <c r="C328" s="178"/>
    </row>
    <row r="329" spans="1:3" s="177" customFormat="1" ht="14.25">
      <c r="A329" s="43"/>
      <c r="C329" s="178"/>
    </row>
    <row r="330" spans="1:3" s="177" customFormat="1" ht="14.25">
      <c r="A330" s="43"/>
      <c r="C330" s="178"/>
    </row>
    <row r="331" spans="1:3" s="177" customFormat="1" ht="14.25">
      <c r="A331" s="43"/>
      <c r="C331" s="178"/>
    </row>
    <row r="332" spans="1:3" s="177" customFormat="1" ht="14.25">
      <c r="A332" s="43"/>
      <c r="C332" s="178"/>
    </row>
    <row r="333" spans="1:3" s="177" customFormat="1" ht="14.25">
      <c r="A333" s="43"/>
      <c r="C333" s="178"/>
    </row>
    <row r="334" spans="1:3" s="177" customFormat="1" ht="14.25">
      <c r="A334" s="43"/>
      <c r="C334" s="178"/>
    </row>
    <row r="335" spans="1:3" s="177" customFormat="1" ht="14.25">
      <c r="A335" s="43"/>
      <c r="C335" s="178"/>
    </row>
    <row r="337" ht="9" customHeight="1"/>
    <row r="338" ht="9" customHeight="1"/>
    <row r="342" ht="9.75" customHeight="1"/>
    <row r="344" ht="8.25" customHeight="1"/>
    <row r="345" ht="16.5" customHeight="1"/>
    <row r="346" ht="16.5" customHeight="1"/>
    <row r="348" ht="9.75" customHeight="1"/>
    <row r="349" ht="9.75" customHeight="1"/>
    <row r="350" ht="10.5" customHeight="1"/>
    <row r="351" ht="9.75" customHeight="1"/>
    <row r="359" ht="10.5" customHeight="1"/>
    <row r="361" ht="6" customHeight="1"/>
    <row r="362" spans="1:3" s="177" customFormat="1" ht="14.25">
      <c r="A362" s="43"/>
      <c r="C362" s="178"/>
    </row>
    <row r="363" spans="1:3" s="179" customFormat="1" ht="12.75">
      <c r="A363" s="43"/>
      <c r="C363" s="180"/>
    </row>
    <row r="364" spans="1:3" s="177" customFormat="1" ht="14.25">
      <c r="A364" s="43"/>
      <c r="C364" s="178"/>
    </row>
    <row r="365" spans="1:3" s="177" customFormat="1" ht="14.25">
      <c r="A365" s="43"/>
      <c r="C365" s="178"/>
    </row>
    <row r="366" spans="1:3" s="177" customFormat="1" ht="14.25">
      <c r="A366" s="43"/>
      <c r="C366" s="178"/>
    </row>
    <row r="367" spans="1:3" s="177" customFormat="1" ht="14.25">
      <c r="A367" s="43"/>
      <c r="C367" s="178"/>
    </row>
    <row r="368" spans="1:3" s="177" customFormat="1" ht="14.25">
      <c r="A368" s="43"/>
      <c r="C368" s="178"/>
    </row>
    <row r="369" spans="1:3" s="177" customFormat="1" ht="14.25">
      <c r="A369" s="43"/>
      <c r="C369" s="178"/>
    </row>
    <row r="370" spans="1:3" s="177" customFormat="1" ht="14.25">
      <c r="A370" s="43"/>
      <c r="C370" s="178"/>
    </row>
    <row r="371" spans="1:3" s="177" customFormat="1" ht="14.25">
      <c r="A371" s="43"/>
      <c r="C371" s="178"/>
    </row>
    <row r="372" spans="1:3" s="177" customFormat="1" ht="14.25">
      <c r="A372" s="43"/>
      <c r="C372" s="178"/>
    </row>
    <row r="373" spans="1:3" s="177" customFormat="1" ht="14.25">
      <c r="A373" s="43"/>
      <c r="C373" s="178"/>
    </row>
    <row r="374" spans="1:3" s="177" customFormat="1" ht="14.25">
      <c r="A374" s="43"/>
      <c r="C374" s="178"/>
    </row>
    <row r="375" spans="1:3" s="177" customFormat="1" ht="14.25">
      <c r="A375" s="43"/>
      <c r="C375" s="178"/>
    </row>
    <row r="376" spans="1:3" s="177" customFormat="1" ht="14.25">
      <c r="A376" s="43"/>
      <c r="C376" s="178"/>
    </row>
    <row r="377" spans="1:3" s="177" customFormat="1" ht="14.25">
      <c r="A377" s="43"/>
      <c r="C377" s="178"/>
    </row>
    <row r="378" spans="1:3" s="177" customFormat="1" ht="14.25">
      <c r="A378" s="43"/>
      <c r="C378" s="178"/>
    </row>
    <row r="379" spans="1:3" s="177" customFormat="1" ht="14.25">
      <c r="A379" s="43"/>
      <c r="C379" s="178"/>
    </row>
    <row r="380" spans="1:3" s="177" customFormat="1" ht="14.25">
      <c r="A380" s="43"/>
      <c r="C380" s="178"/>
    </row>
    <row r="381" spans="1:3" s="177" customFormat="1" ht="14.25">
      <c r="A381" s="43"/>
      <c r="C381" s="178"/>
    </row>
    <row r="382" spans="1:3" s="177" customFormat="1" ht="14.25">
      <c r="A382" s="43"/>
      <c r="C382" s="178"/>
    </row>
    <row r="383" spans="1:3" s="177" customFormat="1" ht="14.25">
      <c r="A383" s="43"/>
      <c r="C383" s="178"/>
    </row>
    <row r="384" spans="1:3" s="177" customFormat="1" ht="14.25">
      <c r="A384" s="43"/>
      <c r="C384" s="178"/>
    </row>
    <row r="385" spans="1:3" s="177" customFormat="1" ht="14.25">
      <c r="A385" s="43"/>
      <c r="C385" s="178"/>
    </row>
    <row r="386" spans="1:3" s="177" customFormat="1" ht="14.25">
      <c r="A386" s="43"/>
      <c r="C386" s="178"/>
    </row>
    <row r="387" spans="1:3" s="177" customFormat="1" ht="14.25">
      <c r="A387" s="43"/>
      <c r="C387" s="178"/>
    </row>
    <row r="388" spans="1:3" s="177" customFormat="1" ht="14.25">
      <c r="A388" s="43"/>
      <c r="C388" s="178"/>
    </row>
    <row r="389" spans="1:3" s="177" customFormat="1" ht="14.25">
      <c r="A389" s="43"/>
      <c r="C389" s="178"/>
    </row>
    <row r="390" spans="1:3" s="177" customFormat="1" ht="14.25">
      <c r="A390" s="43"/>
      <c r="C390" s="178"/>
    </row>
    <row r="391" spans="1:3" s="177" customFormat="1" ht="14.25">
      <c r="A391" s="43"/>
      <c r="C391" s="178"/>
    </row>
    <row r="392" ht="9" customHeight="1"/>
    <row r="393" ht="9" customHeight="1"/>
    <row r="397" ht="9.75" customHeight="1"/>
    <row r="399" ht="8.25" customHeight="1"/>
    <row r="400" ht="16.5" customHeight="1"/>
    <row r="401" ht="16.5" customHeight="1"/>
    <row r="403" ht="9.75" customHeight="1"/>
    <row r="404" ht="9.75" customHeight="1"/>
    <row r="405" ht="9.75" customHeight="1"/>
    <row r="406" ht="9.75" customHeight="1"/>
    <row r="413" ht="10.5" customHeight="1"/>
    <row r="415" ht="6" customHeight="1"/>
    <row r="416" spans="1:3" s="177" customFormat="1" ht="14.25">
      <c r="A416" s="43"/>
      <c r="C416" s="178"/>
    </row>
    <row r="417" spans="1:3" s="177" customFormat="1" ht="14.25">
      <c r="A417" s="43"/>
      <c r="C417" s="178"/>
    </row>
    <row r="418" spans="1:3" s="177" customFormat="1" ht="14.25">
      <c r="A418" s="43"/>
      <c r="C418" s="178"/>
    </row>
    <row r="419" spans="1:3" s="177" customFormat="1" ht="14.25">
      <c r="A419" s="43"/>
      <c r="C419" s="178"/>
    </row>
    <row r="420" spans="1:3" s="177" customFormat="1" ht="14.25">
      <c r="A420" s="43"/>
      <c r="C420" s="178"/>
    </row>
    <row r="421" spans="1:3" s="177" customFormat="1" ht="14.25">
      <c r="A421" s="43"/>
      <c r="C421" s="178"/>
    </row>
    <row r="422" spans="1:3" s="177" customFormat="1" ht="14.25">
      <c r="A422" s="43"/>
      <c r="C422" s="178"/>
    </row>
    <row r="423" spans="1:3" s="177" customFormat="1" ht="14.25">
      <c r="A423" s="43"/>
      <c r="C423" s="178"/>
    </row>
    <row r="424" spans="1:3" s="177" customFormat="1" ht="14.25">
      <c r="A424" s="43"/>
      <c r="C424" s="178"/>
    </row>
    <row r="425" spans="1:3" s="177" customFormat="1" ht="14.25">
      <c r="A425" s="43"/>
      <c r="C425" s="178"/>
    </row>
    <row r="426" spans="1:3" s="177" customFormat="1" ht="14.25">
      <c r="A426" s="43"/>
      <c r="C426" s="178"/>
    </row>
    <row r="427" spans="1:3" s="177" customFormat="1" ht="14.25">
      <c r="A427" s="43"/>
      <c r="C427" s="178"/>
    </row>
    <row r="428" spans="1:3" s="177" customFormat="1" ht="14.25">
      <c r="A428" s="43"/>
      <c r="C428" s="178"/>
    </row>
    <row r="429" spans="1:3" s="177" customFormat="1" ht="14.25">
      <c r="A429" s="43"/>
      <c r="C429" s="178"/>
    </row>
    <row r="430" spans="1:3" s="177" customFormat="1" ht="14.25">
      <c r="A430" s="43"/>
      <c r="C430" s="178"/>
    </row>
    <row r="431" spans="1:3" s="177" customFormat="1" ht="14.25">
      <c r="A431" s="43"/>
      <c r="C431" s="178"/>
    </row>
    <row r="432" spans="1:3" s="177" customFormat="1" ht="14.25">
      <c r="A432" s="43"/>
      <c r="C432" s="178"/>
    </row>
    <row r="433" spans="1:3" s="177" customFormat="1" ht="14.25">
      <c r="A433" s="43"/>
      <c r="C433" s="178"/>
    </row>
    <row r="434" spans="1:3" s="177" customFormat="1" ht="14.25">
      <c r="A434" s="43"/>
      <c r="C434" s="178"/>
    </row>
    <row r="435" spans="1:3" s="177" customFormat="1" ht="14.25">
      <c r="A435" s="43"/>
      <c r="C435" s="178"/>
    </row>
    <row r="436" spans="1:3" s="177" customFormat="1" ht="14.25">
      <c r="A436" s="43"/>
      <c r="C436" s="178"/>
    </row>
    <row r="437" spans="1:3" s="177" customFormat="1" ht="14.25">
      <c r="A437" s="43"/>
      <c r="C437" s="178"/>
    </row>
    <row r="438" spans="1:3" s="177" customFormat="1" ht="14.25">
      <c r="A438" s="43"/>
      <c r="C438" s="178"/>
    </row>
    <row r="439" spans="1:3" s="177" customFormat="1" ht="14.25">
      <c r="A439" s="43"/>
      <c r="C439" s="178"/>
    </row>
    <row r="440" spans="1:3" s="177" customFormat="1" ht="14.25">
      <c r="A440" s="43"/>
      <c r="C440" s="178"/>
    </row>
    <row r="441" spans="1:3" s="177" customFormat="1" ht="14.25">
      <c r="A441" s="43"/>
      <c r="C441" s="178"/>
    </row>
    <row r="442" spans="1:3" s="177" customFormat="1" ht="14.25">
      <c r="A442" s="43"/>
      <c r="C442" s="178"/>
    </row>
    <row r="443" spans="1:3" s="177" customFormat="1" ht="14.25">
      <c r="A443" s="43"/>
      <c r="C443" s="178"/>
    </row>
    <row r="444" spans="1:3" s="177" customFormat="1" ht="14.25">
      <c r="A444" s="43"/>
      <c r="C444" s="178"/>
    </row>
    <row r="445" spans="1:3" s="177" customFormat="1" ht="9" customHeight="1">
      <c r="A445" s="43"/>
      <c r="C445" s="178"/>
    </row>
    <row r="447" ht="8.25" customHeight="1"/>
    <row r="448" ht="16.5" customHeight="1"/>
  </sheetData>
  <sheetProtection password="CD52" sheet="1" objects="1" scenarios="1" insertRows="0"/>
  <conditionalFormatting sqref="E35:H35 E20:H26 E18:H18 E10:I14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>
    <pageSetUpPr fitToPage="1"/>
  </sheetPr>
  <dimension ref="A1:O82"/>
  <sheetViews>
    <sheetView showGridLines="0" defaultGridColor="0" zoomScale="70" zoomScaleNormal="70" colorId="22" workbookViewId="0" topLeftCell="C1">
      <selection activeCell="C46" sqref="C45:C46"/>
    </sheetView>
  </sheetViews>
  <sheetFormatPr defaultColWidth="9.77734375" defaultRowHeight="15"/>
  <cols>
    <col min="1" max="1" width="17.3359375" style="43" hidden="1" customWidth="1"/>
    <col min="2" max="2" width="9.77734375" style="262" customWidth="1"/>
    <col min="3" max="3" width="69.21484375" style="94" customWidth="1"/>
    <col min="4" max="4" width="10.99609375" style="28" customWidth="1"/>
    <col min="5" max="6" width="10.77734375" style="28" customWidth="1"/>
    <col min="7" max="8" width="10.6640625" style="28" customWidth="1"/>
    <col min="9" max="9" width="65.3359375" style="28" customWidth="1"/>
    <col min="10" max="10" width="5.3359375" style="28" customWidth="1"/>
    <col min="11" max="11" width="0.9921875" style="28" customWidth="1"/>
    <col min="12" max="12" width="0.55078125" style="28" customWidth="1"/>
    <col min="13" max="13" width="9.77734375" style="28" customWidth="1"/>
    <col min="14" max="14" width="40.77734375" style="28" customWidth="1"/>
    <col min="15" max="16384" width="9.77734375" style="28" customWidth="1"/>
  </cols>
  <sheetData>
    <row r="1" spans="1:12" ht="18">
      <c r="A1" s="60"/>
      <c r="C1" s="85" t="s">
        <v>82</v>
      </c>
      <c r="D1" s="27"/>
      <c r="L1" s="29"/>
    </row>
    <row r="2" spans="1:11" ht="11.25" customHeight="1" thickBot="1">
      <c r="A2" s="60"/>
      <c r="C2" s="86"/>
      <c r="D2" s="30"/>
      <c r="K2" s="29"/>
    </row>
    <row r="3" spans="1:11" ht="16.5" thickTop="1">
      <c r="A3" s="200"/>
      <c r="B3" s="263"/>
      <c r="C3" s="87"/>
      <c r="D3" s="31"/>
      <c r="E3" s="32"/>
      <c r="F3" s="32"/>
      <c r="G3" s="32"/>
      <c r="H3" s="32"/>
      <c r="I3" s="32"/>
      <c r="J3" s="33"/>
      <c r="K3" s="29"/>
    </row>
    <row r="4" spans="1:15" ht="15.75">
      <c r="A4" s="202"/>
      <c r="B4" s="264"/>
      <c r="C4" s="306" t="s">
        <v>525</v>
      </c>
      <c r="D4" s="34"/>
      <c r="E4" s="35"/>
      <c r="F4" s="35" t="s">
        <v>2</v>
      </c>
      <c r="G4" s="35"/>
      <c r="H4" s="36"/>
      <c r="I4" s="35"/>
      <c r="J4" s="37"/>
      <c r="O4" s="29"/>
    </row>
    <row r="5" spans="1:15" ht="15.75">
      <c r="A5" s="202"/>
      <c r="B5" s="264"/>
      <c r="C5" s="79" t="s">
        <v>526</v>
      </c>
      <c r="D5" s="38">
        <v>2004</v>
      </c>
      <c r="E5" s="38">
        <v>2005</v>
      </c>
      <c r="F5" s="38">
        <v>2006</v>
      </c>
      <c r="G5" s="38">
        <v>2007</v>
      </c>
      <c r="H5" s="38">
        <v>2008</v>
      </c>
      <c r="I5" s="39"/>
      <c r="J5" s="37"/>
      <c r="O5" s="29"/>
    </row>
    <row r="6" spans="1:15" ht="15.75">
      <c r="A6" s="202"/>
      <c r="B6" s="264"/>
      <c r="C6" s="306" t="s">
        <v>527</v>
      </c>
      <c r="D6" s="302" t="s">
        <v>518</v>
      </c>
      <c r="E6" s="302" t="s">
        <v>518</v>
      </c>
      <c r="F6" s="305" t="s">
        <v>518</v>
      </c>
      <c r="G6" s="302" t="s">
        <v>519</v>
      </c>
      <c r="H6" s="40" t="s">
        <v>5</v>
      </c>
      <c r="I6" s="42"/>
      <c r="J6" s="37"/>
      <c r="O6" s="29"/>
    </row>
    <row r="7" spans="1:15" ht="10.5" customHeight="1" thickBot="1">
      <c r="A7" s="202"/>
      <c r="B7" s="264"/>
      <c r="C7" s="89"/>
      <c r="D7" s="41"/>
      <c r="E7" s="41"/>
      <c r="F7" s="41"/>
      <c r="G7" s="41"/>
      <c r="H7" s="40"/>
      <c r="I7" s="44"/>
      <c r="J7" s="37"/>
      <c r="O7" s="29"/>
    </row>
    <row r="8" spans="1:15" ht="17.25" thickBot="1" thickTop="1">
      <c r="A8" s="202" t="s">
        <v>176</v>
      </c>
      <c r="B8" s="264"/>
      <c r="C8" s="76" t="s">
        <v>134</v>
      </c>
      <c r="D8" s="347">
        <v>-904520</v>
      </c>
      <c r="E8" s="347">
        <v>-547801</v>
      </c>
      <c r="F8" s="347">
        <v>-1961632</v>
      </c>
      <c r="G8" s="347">
        <v>-1398117.1</v>
      </c>
      <c r="H8" s="347">
        <v>-1039987.5</v>
      </c>
      <c r="I8" s="272"/>
      <c r="J8" s="45"/>
      <c r="O8" s="29"/>
    </row>
    <row r="9" spans="1:15" ht="16.5" thickTop="1">
      <c r="A9" s="202"/>
      <c r="B9" s="264"/>
      <c r="C9" s="90" t="s">
        <v>135</v>
      </c>
      <c r="D9" s="47"/>
      <c r="E9" s="48"/>
      <c r="F9" s="48"/>
      <c r="G9" s="48"/>
      <c r="H9" s="49"/>
      <c r="I9" s="273"/>
      <c r="J9" s="50"/>
      <c r="O9" s="29"/>
    </row>
    <row r="10" spans="1:15" ht="6" customHeight="1">
      <c r="A10" s="202"/>
      <c r="B10" s="264"/>
      <c r="C10" s="90"/>
      <c r="D10" s="51"/>
      <c r="E10" s="52"/>
      <c r="F10" s="52"/>
      <c r="G10" s="52"/>
      <c r="H10" s="53"/>
      <c r="I10" s="275"/>
      <c r="J10" s="50"/>
      <c r="O10" s="29"/>
    </row>
    <row r="11" spans="1:15" ht="15.75">
      <c r="A11" s="202" t="s">
        <v>177</v>
      </c>
      <c r="B11" s="264"/>
      <c r="C11" s="54" t="s">
        <v>77</v>
      </c>
      <c r="D11" s="348">
        <f>SUM(D12:D16)</f>
        <v>688</v>
      </c>
      <c r="E11" s="348">
        <f>SUM(E12:E16)</f>
        <v>-376756</v>
      </c>
      <c r="F11" s="348">
        <f>SUM(F12:F16)</f>
        <v>10709</v>
      </c>
      <c r="G11" s="348">
        <f>SUM(G12:G16)</f>
        <v>63199</v>
      </c>
      <c r="H11" s="348">
        <v>-17335</v>
      </c>
      <c r="I11" s="276"/>
      <c r="J11" s="50"/>
      <c r="O11" s="29"/>
    </row>
    <row r="12" spans="1:15" ht="15.75">
      <c r="A12" s="202" t="s">
        <v>178</v>
      </c>
      <c r="B12" s="264"/>
      <c r="C12" s="54" t="s">
        <v>38</v>
      </c>
      <c r="D12" s="349">
        <v>20941</v>
      </c>
      <c r="E12" s="349">
        <v>30360</v>
      </c>
      <c r="F12" s="349">
        <v>14902</v>
      </c>
      <c r="G12" s="349">
        <v>19102</v>
      </c>
      <c r="H12" s="348">
        <v>5313.02</v>
      </c>
      <c r="I12" s="276" t="s">
        <v>44</v>
      </c>
      <c r="J12" s="50"/>
      <c r="O12" s="29"/>
    </row>
    <row r="13" spans="1:15" ht="15.75">
      <c r="A13" s="202" t="s">
        <v>179</v>
      </c>
      <c r="B13" s="264"/>
      <c r="C13" s="54" t="s">
        <v>39</v>
      </c>
      <c r="D13" s="349">
        <v>-30346</v>
      </c>
      <c r="E13" s="349">
        <v>-18715</v>
      </c>
      <c r="F13" s="349">
        <v>-19872</v>
      </c>
      <c r="G13" s="349">
        <v>-10609</v>
      </c>
      <c r="H13" s="348">
        <v>-7119.8</v>
      </c>
      <c r="I13" s="276"/>
      <c r="J13" s="50"/>
      <c r="O13" s="29"/>
    </row>
    <row r="14" spans="1:15" ht="15.75">
      <c r="A14" s="202" t="s">
        <v>180</v>
      </c>
      <c r="B14" s="264"/>
      <c r="C14" s="54" t="s">
        <v>40</v>
      </c>
      <c r="D14" s="349">
        <v>8496</v>
      </c>
      <c r="E14" s="349">
        <v>8056</v>
      </c>
      <c r="F14" s="349">
        <v>17264</v>
      </c>
      <c r="G14" s="349">
        <v>25067</v>
      </c>
      <c r="H14" s="348">
        <v>14946.1</v>
      </c>
      <c r="I14" s="276"/>
      <c r="J14" s="50"/>
      <c r="O14" s="29"/>
    </row>
    <row r="15" spans="1:15" ht="15.75">
      <c r="A15" s="202" t="s">
        <v>181</v>
      </c>
      <c r="B15" s="264"/>
      <c r="C15" s="54" t="s">
        <v>41</v>
      </c>
      <c r="D15" s="349">
        <v>-223</v>
      </c>
      <c r="E15" s="349">
        <v>-401919</v>
      </c>
      <c r="F15" s="349">
        <v>-2258</v>
      </c>
      <c r="G15" s="349">
        <v>-7921</v>
      </c>
      <c r="H15" s="348"/>
      <c r="I15" s="352" t="s">
        <v>493</v>
      </c>
      <c r="J15" s="50"/>
      <c r="O15" s="29"/>
    </row>
    <row r="16" spans="1:15" ht="15.75">
      <c r="A16" s="202" t="s">
        <v>182</v>
      </c>
      <c r="B16" s="264"/>
      <c r="C16" s="54" t="s">
        <v>42</v>
      </c>
      <c r="D16" s="350">
        <v>1820</v>
      </c>
      <c r="E16" s="350">
        <v>5462</v>
      </c>
      <c r="F16" s="350">
        <v>673</v>
      </c>
      <c r="G16" s="350">
        <v>37560</v>
      </c>
      <c r="H16" s="348">
        <v>-30474</v>
      </c>
      <c r="I16" s="276"/>
      <c r="J16" s="50"/>
      <c r="O16" s="29"/>
    </row>
    <row r="17" spans="1:15" ht="15.75">
      <c r="A17" s="202" t="s">
        <v>195</v>
      </c>
      <c r="B17" s="264"/>
      <c r="C17" s="65" t="s">
        <v>151</v>
      </c>
      <c r="D17" s="351">
        <v>990</v>
      </c>
      <c r="E17" s="351">
        <v>4859</v>
      </c>
      <c r="F17" s="351">
        <v>-4662</v>
      </c>
      <c r="G17" s="351">
        <v>4252</v>
      </c>
      <c r="H17" s="351"/>
      <c r="I17" s="353" t="s">
        <v>494</v>
      </c>
      <c r="J17" s="50"/>
      <c r="O17" s="29"/>
    </row>
    <row r="18" spans="1:15" ht="15.75">
      <c r="A18" s="202"/>
      <c r="B18" s="264"/>
      <c r="C18" s="65"/>
      <c r="D18" s="351"/>
      <c r="E18" s="351"/>
      <c r="F18" s="351"/>
      <c r="G18" s="351"/>
      <c r="H18" s="351">
        <v>-30474</v>
      </c>
      <c r="I18" s="353" t="s">
        <v>530</v>
      </c>
      <c r="J18" s="50"/>
      <c r="O18" s="29"/>
    </row>
    <row r="19" spans="1:15" ht="15.75">
      <c r="A19" s="202" t="s">
        <v>196</v>
      </c>
      <c r="B19" s="264"/>
      <c r="C19" s="65" t="s">
        <v>152</v>
      </c>
      <c r="D19" s="351"/>
      <c r="E19" s="351"/>
      <c r="F19" s="351"/>
      <c r="G19" s="351"/>
      <c r="H19" s="269"/>
      <c r="I19" s="353"/>
      <c r="J19" s="50"/>
      <c r="O19" s="29"/>
    </row>
    <row r="20" spans="1:15" ht="15.75">
      <c r="A20" s="202"/>
      <c r="B20" s="264"/>
      <c r="C20" s="54"/>
      <c r="D20" s="55"/>
      <c r="E20" s="56"/>
      <c r="F20" s="56"/>
      <c r="G20" s="56"/>
      <c r="H20" s="57"/>
      <c r="I20" s="276"/>
      <c r="J20" s="50"/>
      <c r="O20" s="29"/>
    </row>
    <row r="21" spans="1:15" ht="15.75">
      <c r="A21" s="202" t="s">
        <v>183</v>
      </c>
      <c r="B21" s="264"/>
      <c r="C21" s="54" t="s">
        <v>74</v>
      </c>
      <c r="D21" s="349">
        <v>-38590</v>
      </c>
      <c r="E21" s="349">
        <v>-62554</v>
      </c>
      <c r="F21" s="349">
        <v>20683</v>
      </c>
      <c r="G21" s="349">
        <v>-60682</v>
      </c>
      <c r="H21" s="348">
        <v>56462.80000000009</v>
      </c>
      <c r="I21" s="276"/>
      <c r="J21" s="50"/>
      <c r="O21" s="29"/>
    </row>
    <row r="22" spans="1:15" ht="15.75">
      <c r="A22" s="202"/>
      <c r="B22" s="264"/>
      <c r="C22" s="54"/>
      <c r="D22" s="55"/>
      <c r="E22" s="56"/>
      <c r="F22" s="56"/>
      <c r="G22" s="56"/>
      <c r="H22" s="57"/>
      <c r="I22" s="276"/>
      <c r="J22" s="50"/>
      <c r="O22" s="29"/>
    </row>
    <row r="23" spans="1:15" ht="15.75">
      <c r="A23" s="202" t="s">
        <v>184</v>
      </c>
      <c r="B23" s="264"/>
      <c r="C23" s="54" t="s">
        <v>69</v>
      </c>
      <c r="D23" s="349">
        <f>SUM(D24:D28)</f>
        <v>197696</v>
      </c>
      <c r="E23" s="349">
        <f>SUM(E24:E28)</f>
        <v>-54898</v>
      </c>
      <c r="F23" s="349">
        <f>SUM(F24:F28)</f>
        <v>48725</v>
      </c>
      <c r="G23" s="349">
        <f>SUM(G24:G28)</f>
        <v>-18694</v>
      </c>
      <c r="H23" s="348">
        <f>SUM(H24:H28)</f>
        <v>88191.9</v>
      </c>
      <c r="I23" s="276"/>
      <c r="J23" s="50"/>
      <c r="O23" s="29"/>
    </row>
    <row r="24" spans="1:15" ht="15.75">
      <c r="A24" s="202" t="s">
        <v>197</v>
      </c>
      <c r="B24" s="264"/>
      <c r="C24" s="65" t="s">
        <v>151</v>
      </c>
      <c r="D24" s="351">
        <v>1168</v>
      </c>
      <c r="E24" s="351">
        <v>8118</v>
      </c>
      <c r="F24" s="351">
        <v>17787</v>
      </c>
      <c r="G24" s="351">
        <v>-3419</v>
      </c>
      <c r="H24" s="351">
        <v>3851</v>
      </c>
      <c r="I24" s="354" t="s">
        <v>521</v>
      </c>
      <c r="J24" s="50"/>
      <c r="O24" s="29"/>
    </row>
    <row r="25" spans="1:15" ht="15.75">
      <c r="A25" s="202"/>
      <c r="B25" s="264"/>
      <c r="C25" s="65"/>
      <c r="D25" s="351">
        <v>144535</v>
      </c>
      <c r="E25" s="351">
        <v>15484</v>
      </c>
      <c r="F25" s="351">
        <v>4253</v>
      </c>
      <c r="G25" s="351">
        <v>714</v>
      </c>
      <c r="H25" s="351">
        <v>-3900</v>
      </c>
      <c r="I25" s="354" t="s">
        <v>495</v>
      </c>
      <c r="J25" s="50"/>
      <c r="O25" s="29"/>
    </row>
    <row r="26" spans="1:15" ht="15.75">
      <c r="A26" s="202"/>
      <c r="B26" s="264"/>
      <c r="C26" s="65"/>
      <c r="D26" s="351">
        <v>36122</v>
      </c>
      <c r="E26" s="351">
        <v>-78200</v>
      </c>
      <c r="F26" s="351">
        <v>7300</v>
      </c>
      <c r="G26" s="351">
        <v>-10200</v>
      </c>
      <c r="H26" s="351">
        <f>31992.2+800</f>
        <v>32792.2</v>
      </c>
      <c r="I26" s="354" t="s">
        <v>520</v>
      </c>
      <c r="J26" s="50"/>
      <c r="O26" s="29"/>
    </row>
    <row r="27" spans="1:15" ht="15.75">
      <c r="A27" s="202" t="s">
        <v>198</v>
      </c>
      <c r="B27" s="264"/>
      <c r="C27" s="65" t="s">
        <v>152</v>
      </c>
      <c r="D27" s="351">
        <v>2671</v>
      </c>
      <c r="E27" s="351">
        <v>11779</v>
      </c>
      <c r="F27" s="351">
        <v>19792</v>
      </c>
      <c r="G27" s="351">
        <v>-2278</v>
      </c>
      <c r="H27" s="351">
        <v>4900</v>
      </c>
      <c r="I27" s="354" t="s">
        <v>496</v>
      </c>
      <c r="J27" s="50"/>
      <c r="O27" s="29"/>
    </row>
    <row r="28" spans="1:15" ht="15.75">
      <c r="A28" s="202"/>
      <c r="B28" s="264"/>
      <c r="C28" s="65"/>
      <c r="D28" s="351">
        <v>13200</v>
      </c>
      <c r="E28" s="351">
        <v>-12079</v>
      </c>
      <c r="F28" s="351">
        <v>-407</v>
      </c>
      <c r="G28" s="351">
        <v>-3511</v>
      </c>
      <c r="H28" s="351">
        <v>50548.7</v>
      </c>
      <c r="I28" s="354" t="s">
        <v>528</v>
      </c>
      <c r="J28" s="50"/>
      <c r="O28" s="29"/>
    </row>
    <row r="29" spans="1:15" ht="15.75">
      <c r="A29" s="202" t="s">
        <v>185</v>
      </c>
      <c r="B29" s="264"/>
      <c r="C29" s="54" t="s">
        <v>68</v>
      </c>
      <c r="D29" s="349">
        <v>-92809</v>
      </c>
      <c r="E29" s="349">
        <v>45130</v>
      </c>
      <c r="F29" s="349">
        <v>-44463</v>
      </c>
      <c r="G29" s="349">
        <v>162148</v>
      </c>
      <c r="H29" s="348">
        <v>36599.7</v>
      </c>
      <c r="I29" s="276"/>
      <c r="J29" s="50"/>
      <c r="O29" s="29"/>
    </row>
    <row r="30" spans="1:15" ht="15.75">
      <c r="A30" s="202" t="s">
        <v>199</v>
      </c>
      <c r="B30" s="264"/>
      <c r="C30" s="65" t="s">
        <v>151</v>
      </c>
      <c r="D30" s="351">
        <v>6955</v>
      </c>
      <c r="E30" s="351">
        <v>-8158</v>
      </c>
      <c r="F30" s="351">
        <v>-14653</v>
      </c>
      <c r="G30" s="351">
        <v>50183</v>
      </c>
      <c r="H30" s="351"/>
      <c r="I30" s="353" t="s">
        <v>497</v>
      </c>
      <c r="J30" s="50"/>
      <c r="O30" s="29"/>
    </row>
    <row r="31" spans="1:15" ht="15.75">
      <c r="A31" s="202"/>
      <c r="B31" s="264"/>
      <c r="C31" s="65"/>
      <c r="D31" s="351">
        <v>-1789</v>
      </c>
      <c r="E31" s="351">
        <v>9100</v>
      </c>
      <c r="F31" s="351">
        <v>21515</v>
      </c>
      <c r="G31" s="351">
        <v>8260</v>
      </c>
      <c r="H31" s="351">
        <v>35599.7</v>
      </c>
      <c r="I31" s="353" t="s">
        <v>498</v>
      </c>
      <c r="J31" s="50"/>
      <c r="O31" s="29"/>
    </row>
    <row r="32" spans="1:15" ht="15.75">
      <c r="A32" s="202"/>
      <c r="B32" s="264"/>
      <c r="C32" s="65"/>
      <c r="D32" s="351">
        <v>-35436</v>
      </c>
      <c r="E32" s="351">
        <v>71298</v>
      </c>
      <c r="F32" s="351">
        <v>-58970</v>
      </c>
      <c r="G32" s="351">
        <v>32402</v>
      </c>
      <c r="H32" s="351"/>
      <c r="I32" s="353" t="s">
        <v>499</v>
      </c>
      <c r="J32" s="50"/>
      <c r="O32" s="29"/>
    </row>
    <row r="33" spans="1:15" ht="15.75">
      <c r="A33" s="202"/>
      <c r="B33" s="264"/>
      <c r="C33" s="65"/>
      <c r="D33" s="351">
        <v>-77826</v>
      </c>
      <c r="E33" s="351">
        <v>-3164</v>
      </c>
      <c r="F33" s="351">
        <v>4367</v>
      </c>
      <c r="G33" s="351">
        <v>18493</v>
      </c>
      <c r="H33" s="351"/>
      <c r="I33" s="353" t="s">
        <v>500</v>
      </c>
      <c r="J33" s="50"/>
      <c r="O33" s="29"/>
    </row>
    <row r="34" spans="1:15" ht="15.75">
      <c r="A34" s="202" t="s">
        <v>200</v>
      </c>
      <c r="B34" s="264"/>
      <c r="C34" s="65" t="s">
        <v>152</v>
      </c>
      <c r="D34" s="351">
        <v>19358</v>
      </c>
      <c r="E34" s="351">
        <v>-34855</v>
      </c>
      <c r="F34" s="351">
        <v>-35835</v>
      </c>
      <c r="G34" s="351">
        <v>14875</v>
      </c>
      <c r="H34" s="351"/>
      <c r="I34" s="353" t="s">
        <v>501</v>
      </c>
      <c r="J34" s="50"/>
      <c r="O34" s="29"/>
    </row>
    <row r="35" spans="1:15" ht="15.75">
      <c r="A35" s="64"/>
      <c r="B35" s="264"/>
      <c r="C35" s="65"/>
      <c r="D35" s="351"/>
      <c r="E35" s="351"/>
      <c r="F35" s="351"/>
      <c r="G35" s="351"/>
      <c r="H35" s="351"/>
      <c r="I35" s="353"/>
      <c r="J35" s="50"/>
      <c r="O35" s="29"/>
    </row>
    <row r="36" spans="2:15" ht="15.75">
      <c r="B36" s="264"/>
      <c r="C36" s="54"/>
      <c r="H36" s="156"/>
      <c r="I36" s="276"/>
      <c r="J36" s="50"/>
      <c r="O36" s="29"/>
    </row>
    <row r="37" spans="1:15" ht="15.75">
      <c r="A37" s="202" t="s">
        <v>186</v>
      </c>
      <c r="B37" s="264"/>
      <c r="C37" s="54" t="s">
        <v>480</v>
      </c>
      <c r="D37" s="355" t="s">
        <v>492</v>
      </c>
      <c r="E37" s="355" t="s">
        <v>492</v>
      </c>
      <c r="F37" s="355" t="s">
        <v>492</v>
      </c>
      <c r="G37" s="355" t="s">
        <v>492</v>
      </c>
      <c r="H37" s="267"/>
      <c r="I37" s="276"/>
      <c r="J37" s="50"/>
      <c r="O37" s="29"/>
    </row>
    <row r="38" spans="1:15" ht="15.75">
      <c r="A38" s="202" t="s">
        <v>187</v>
      </c>
      <c r="B38" s="264"/>
      <c r="C38" s="54" t="s">
        <v>481</v>
      </c>
      <c r="D38" s="349">
        <f>SUM(D39:D42)</f>
        <v>-208947</v>
      </c>
      <c r="E38" s="349">
        <f>SUM(E39:E42)</f>
        <v>-166980</v>
      </c>
      <c r="F38" s="349">
        <f>SUM(F39:F42)</f>
        <v>-125286</v>
      </c>
      <c r="G38" s="349">
        <f>SUM(G39:G41)</f>
        <v>-46706</v>
      </c>
      <c r="H38" s="348">
        <v>-32996.89014</v>
      </c>
      <c r="I38" s="276"/>
      <c r="J38" s="50"/>
      <c r="O38" s="29"/>
    </row>
    <row r="39" spans="1:15" ht="15.75">
      <c r="A39" s="202" t="s">
        <v>201</v>
      </c>
      <c r="B39" s="264"/>
      <c r="C39" s="65" t="s">
        <v>151</v>
      </c>
      <c r="D39" s="351">
        <v>39355</v>
      </c>
      <c r="E39" s="351">
        <v>39652</v>
      </c>
      <c r="F39" s="351">
        <v>60197</v>
      </c>
      <c r="G39" s="351">
        <v>62401</v>
      </c>
      <c r="H39" s="351">
        <v>19260.5</v>
      </c>
      <c r="I39" s="354" t="s">
        <v>502</v>
      </c>
      <c r="J39" s="50"/>
      <c r="O39" s="29"/>
    </row>
    <row r="40" spans="1:15" ht="15.75">
      <c r="A40" s="202"/>
      <c r="B40" s="264"/>
      <c r="C40" s="65"/>
      <c r="D40" s="351">
        <v>-247607</v>
      </c>
      <c r="E40" s="351">
        <v>-206276</v>
      </c>
      <c r="F40" s="351">
        <v>-182084</v>
      </c>
      <c r="G40" s="351">
        <v>-113604</v>
      </c>
      <c r="H40" s="351">
        <v>-51307.39014</v>
      </c>
      <c r="I40" s="354" t="s">
        <v>503</v>
      </c>
      <c r="J40" s="50"/>
      <c r="O40" s="29"/>
    </row>
    <row r="41" spans="1:15" ht="15.75">
      <c r="A41" s="202" t="s">
        <v>470</v>
      </c>
      <c r="B41" s="264"/>
      <c r="C41" s="65" t="s">
        <v>152</v>
      </c>
      <c r="D41" s="351">
        <v>-695</v>
      </c>
      <c r="E41" s="351">
        <v>-356</v>
      </c>
      <c r="F41" s="351">
        <v>-3399</v>
      </c>
      <c r="G41" s="351">
        <v>4497</v>
      </c>
      <c r="H41" s="351">
        <v>-950</v>
      </c>
      <c r="I41" s="354" t="s">
        <v>504</v>
      </c>
      <c r="J41" s="50"/>
      <c r="O41" s="29"/>
    </row>
    <row r="42" spans="1:15" ht="15.75">
      <c r="A42" s="202"/>
      <c r="B42" s="160"/>
      <c r="C42" s="65"/>
      <c r="D42" s="66"/>
      <c r="E42" s="77"/>
      <c r="F42" s="77"/>
      <c r="G42" s="77"/>
      <c r="H42" s="78"/>
      <c r="I42" s="276"/>
      <c r="J42" s="50"/>
      <c r="O42" s="29"/>
    </row>
    <row r="43" spans="1:15" ht="15.75">
      <c r="A43" s="202" t="s">
        <v>188</v>
      </c>
      <c r="B43" s="264"/>
      <c r="C43" s="54" t="s">
        <v>70</v>
      </c>
      <c r="D43" s="349">
        <f>D44+D45+D46+D47+D48+D49+D50+D51+D52+D53+D54+D55+D56+D57+D58</f>
        <v>-170555</v>
      </c>
      <c r="E43" s="349">
        <f>E44+E45+E46+E47+E48+E49+E50+E51+E52+E53+E54+E55+E56+E57+E58</f>
        <v>-422181</v>
      </c>
      <c r="F43" s="349">
        <f>F44+F45+F46+F47+F48+F49+F50+F51+F52+F53+F54+F55+F56+F57+F58</f>
        <v>-371276</v>
      </c>
      <c r="G43" s="349">
        <f>G44+G45+G46+G47+G48+G49+G50+G51+G52+G53+G54+G55+G56+G57+G58</f>
        <v>-138639</v>
      </c>
      <c r="H43" s="348">
        <f>H44+H45+H46+H47+H48+H49+H50+H51+H52+H53+H54+H55+H56+H57+H58</f>
        <v>-42381.843624</v>
      </c>
      <c r="I43" s="276"/>
      <c r="J43" s="50"/>
      <c r="O43" s="29"/>
    </row>
    <row r="44" spans="1:15" ht="15.75">
      <c r="A44" s="202"/>
      <c r="B44" s="264"/>
      <c r="C44" s="255"/>
      <c r="D44" s="351">
        <v>-348968</v>
      </c>
      <c r="E44" s="351">
        <v>-423903</v>
      </c>
      <c r="F44" s="351">
        <v>-468806</v>
      </c>
      <c r="G44" s="351">
        <v>-130793</v>
      </c>
      <c r="H44" s="270"/>
      <c r="I44" s="354" t="s">
        <v>505</v>
      </c>
      <c r="J44" s="50"/>
      <c r="O44" s="29"/>
    </row>
    <row r="45" spans="1:15" ht="15.75">
      <c r="A45" s="202"/>
      <c r="B45" s="264"/>
      <c r="C45" s="255"/>
      <c r="D45" s="351"/>
      <c r="E45" s="351"/>
      <c r="F45" s="351">
        <v>-17799</v>
      </c>
      <c r="G45" s="351">
        <v>0</v>
      </c>
      <c r="H45" s="270"/>
      <c r="I45" s="354" t="s">
        <v>506</v>
      </c>
      <c r="J45" s="50"/>
      <c r="O45" s="29"/>
    </row>
    <row r="46" spans="1:15" ht="15.75">
      <c r="A46" s="202" t="s">
        <v>190</v>
      </c>
      <c r="B46" s="264"/>
      <c r="C46" s="65" t="s">
        <v>151</v>
      </c>
      <c r="D46" s="351">
        <v>28877</v>
      </c>
      <c r="E46" s="351"/>
      <c r="F46" s="351"/>
      <c r="G46" s="356"/>
      <c r="H46" s="269"/>
      <c r="I46" s="354" t="s">
        <v>507</v>
      </c>
      <c r="J46" s="50"/>
      <c r="O46" s="29"/>
    </row>
    <row r="47" spans="1:15" ht="15.75">
      <c r="A47" s="202"/>
      <c r="B47" s="264"/>
      <c r="C47" s="65"/>
      <c r="D47" s="351">
        <v>-10670</v>
      </c>
      <c r="E47" s="351"/>
      <c r="F47" s="351"/>
      <c r="G47" s="356"/>
      <c r="H47" s="270"/>
      <c r="I47" s="354" t="s">
        <v>508</v>
      </c>
      <c r="J47" s="50"/>
      <c r="O47" s="29"/>
    </row>
    <row r="48" spans="1:15" ht="15.75">
      <c r="A48" s="202"/>
      <c r="B48" s="264"/>
      <c r="C48" s="65"/>
      <c r="D48" s="351">
        <v>166537</v>
      </c>
      <c r="E48" s="351"/>
      <c r="F48" s="351">
        <v>268696</v>
      </c>
      <c r="G48" s="351">
        <v>67790</v>
      </c>
      <c r="H48" s="270"/>
      <c r="I48" s="354" t="s">
        <v>509</v>
      </c>
      <c r="J48" s="50"/>
      <c r="O48" s="29"/>
    </row>
    <row r="49" spans="1:15" ht="15.75">
      <c r="A49" s="202"/>
      <c r="B49" s="264"/>
      <c r="C49" s="65"/>
      <c r="D49" s="351"/>
      <c r="E49" s="351">
        <v>1722</v>
      </c>
      <c r="F49" s="351"/>
      <c r="G49" s="356"/>
      <c r="H49" s="270"/>
      <c r="I49" s="354" t="s">
        <v>510</v>
      </c>
      <c r="J49" s="50"/>
      <c r="O49" s="29"/>
    </row>
    <row r="50" spans="1:15" ht="15.75">
      <c r="A50" s="202"/>
      <c r="B50" s="264"/>
      <c r="C50" s="65"/>
      <c r="D50" s="351">
        <v>-4812</v>
      </c>
      <c r="E50" s="351"/>
      <c r="F50" s="351">
        <v>-46060</v>
      </c>
      <c r="G50" s="356">
        <v>-1613</v>
      </c>
      <c r="H50" s="270">
        <v>-991.5</v>
      </c>
      <c r="I50" s="354" t="s">
        <v>529</v>
      </c>
      <c r="J50" s="50"/>
      <c r="O50" s="29"/>
    </row>
    <row r="51" spans="1:15" ht="15.75">
      <c r="A51" s="202" t="s">
        <v>191</v>
      </c>
      <c r="B51" s="264"/>
      <c r="C51" s="65" t="s">
        <v>152</v>
      </c>
      <c r="D51" s="351">
        <v>-1519</v>
      </c>
      <c r="E51" s="351"/>
      <c r="F51" s="351"/>
      <c r="G51" s="356"/>
      <c r="H51" s="269"/>
      <c r="I51" s="354" t="s">
        <v>511</v>
      </c>
      <c r="J51" s="50"/>
      <c r="O51" s="29"/>
    </row>
    <row r="52" spans="1:15" ht="15.75">
      <c r="A52" s="202"/>
      <c r="B52" s="264"/>
      <c r="C52" s="65"/>
      <c r="D52" s="357"/>
      <c r="E52" s="357"/>
      <c r="F52" s="357">
        <v>-101925</v>
      </c>
      <c r="G52" s="357">
        <v>-74023</v>
      </c>
      <c r="H52" s="357">
        <v>8609.656376</v>
      </c>
      <c r="I52" s="354" t="s">
        <v>512</v>
      </c>
      <c r="J52" s="50"/>
      <c r="O52" s="29"/>
    </row>
    <row r="53" spans="1:15" ht="15.75">
      <c r="A53" s="202"/>
      <c r="B53" s="264"/>
      <c r="C53" s="65"/>
      <c r="D53" s="351"/>
      <c r="E53" s="351"/>
      <c r="F53" s="358">
        <v>-5382</v>
      </c>
      <c r="G53" s="356"/>
      <c r="H53" s="269"/>
      <c r="I53" s="354" t="s">
        <v>513</v>
      </c>
      <c r="J53" s="50"/>
      <c r="O53" s="29"/>
    </row>
    <row r="54" spans="1:15" ht="15.75">
      <c r="A54" s="202"/>
      <c r="B54" s="264"/>
      <c r="C54" s="65"/>
      <c r="D54" s="351"/>
      <c r="E54" s="351"/>
      <c r="F54" s="358"/>
      <c r="G54" s="269"/>
      <c r="H54" s="357">
        <v>-50000</v>
      </c>
      <c r="I54" s="354" t="s">
        <v>522</v>
      </c>
      <c r="J54" s="50"/>
      <c r="O54" s="29"/>
    </row>
    <row r="55" spans="1:15" ht="15.75">
      <c r="A55" s="202"/>
      <c r="B55" s="264"/>
      <c r="C55" s="65"/>
      <c r="D55" s="351"/>
      <c r="E55" s="351"/>
      <c r="F55" s="358"/>
      <c r="G55" s="269"/>
      <c r="H55" s="357"/>
      <c r="I55" s="354"/>
      <c r="J55" s="50"/>
      <c r="O55" s="29"/>
    </row>
    <row r="56" spans="1:15" ht="15.75">
      <c r="A56" s="202" t="s">
        <v>192</v>
      </c>
      <c r="B56" s="264"/>
      <c r="C56" s="65" t="s">
        <v>153</v>
      </c>
      <c r="D56" s="351"/>
      <c r="E56" s="351"/>
      <c r="F56" s="358"/>
      <c r="G56" s="269"/>
      <c r="H56" s="357"/>
      <c r="I56" s="354"/>
      <c r="J56" s="50"/>
      <c r="O56" s="29"/>
    </row>
    <row r="57" spans="1:15" ht="15.75">
      <c r="A57" s="202" t="s">
        <v>193</v>
      </c>
      <c r="B57" s="264"/>
      <c r="C57" s="65" t="s">
        <v>154</v>
      </c>
      <c r="D57" s="351"/>
      <c r="E57" s="351"/>
      <c r="F57" s="358"/>
      <c r="G57" s="269"/>
      <c r="H57" s="357"/>
      <c r="I57" s="354"/>
      <c r="J57" s="50"/>
      <c r="O57" s="29"/>
    </row>
    <row r="58" spans="1:15" ht="15.75">
      <c r="A58" s="202" t="s">
        <v>194</v>
      </c>
      <c r="B58" s="264"/>
      <c r="C58" s="65" t="s">
        <v>155</v>
      </c>
      <c r="D58" s="351"/>
      <c r="E58" s="351"/>
      <c r="F58" s="358"/>
      <c r="G58" s="269"/>
      <c r="H58" s="269"/>
      <c r="I58" s="354"/>
      <c r="J58" s="50"/>
      <c r="O58" s="29"/>
    </row>
    <row r="59" spans="1:15" ht="16.5" thickBot="1">
      <c r="A59" s="189"/>
      <c r="B59" s="264"/>
      <c r="C59" s="54"/>
      <c r="D59" s="55"/>
      <c r="E59" s="56"/>
      <c r="F59" s="56"/>
      <c r="G59" s="56"/>
      <c r="H59" s="57"/>
      <c r="I59" s="276"/>
      <c r="J59" s="50"/>
      <c r="O59" s="29"/>
    </row>
    <row r="60" spans="1:15" ht="17.25" thickBot="1" thickTop="1">
      <c r="A60" s="202" t="s">
        <v>189</v>
      </c>
      <c r="B60" s="264"/>
      <c r="C60" s="75" t="s">
        <v>62</v>
      </c>
      <c r="D60" s="347">
        <f>D8+D11+D21+D23+D29+D38+D43</f>
        <v>-1217037</v>
      </c>
      <c r="E60" s="347">
        <f>E8+E11+E21+E23+E29+E38+E43</f>
        <v>-1586040</v>
      </c>
      <c r="F60" s="347">
        <f>F8+F11+F21+F23+F29+F38+F43</f>
        <v>-2422540</v>
      </c>
      <c r="G60" s="347">
        <f>G8+G11+G21+G23+G29+G38+G43</f>
        <v>-1437491.1000000006</v>
      </c>
      <c r="H60" s="347">
        <v>-951446.0138</v>
      </c>
      <c r="I60" s="278"/>
      <c r="J60" s="45"/>
      <c r="O60" s="29"/>
    </row>
    <row r="61" spans="1:11" ht="16.5" thickTop="1">
      <c r="A61" s="184"/>
      <c r="B61" s="264"/>
      <c r="C61" s="91" t="s">
        <v>43</v>
      </c>
      <c r="D61" s="43"/>
      <c r="E61" s="43"/>
      <c r="F61" s="43"/>
      <c r="G61" s="60"/>
      <c r="H61" s="43"/>
      <c r="I61" s="43"/>
      <c r="J61" s="50"/>
      <c r="K61" s="29"/>
    </row>
    <row r="62" spans="1:11" ht="9" customHeight="1">
      <c r="A62" s="184"/>
      <c r="B62" s="264"/>
      <c r="C62" s="92"/>
      <c r="D62" s="43"/>
      <c r="E62" s="43"/>
      <c r="F62" s="43"/>
      <c r="G62" s="43"/>
      <c r="H62" s="43"/>
      <c r="I62" s="43"/>
      <c r="J62" s="50"/>
      <c r="K62" s="29"/>
    </row>
    <row r="63" spans="1:11" ht="15.75">
      <c r="A63" s="184"/>
      <c r="B63" s="264"/>
      <c r="C63" s="88" t="s">
        <v>37</v>
      </c>
      <c r="D63" s="43"/>
      <c r="E63" s="43"/>
      <c r="F63" s="43"/>
      <c r="G63" s="43"/>
      <c r="H63" s="43"/>
      <c r="I63" s="43"/>
      <c r="J63" s="50"/>
      <c r="K63" s="29"/>
    </row>
    <row r="64" spans="1:11" ht="15.75">
      <c r="A64" s="184"/>
      <c r="B64" s="264"/>
      <c r="C64" s="88" t="s">
        <v>102</v>
      </c>
      <c r="D64" s="43"/>
      <c r="E64" s="43"/>
      <c r="F64" s="43"/>
      <c r="G64" s="43"/>
      <c r="H64" s="43"/>
      <c r="I64" s="43"/>
      <c r="J64" s="50"/>
      <c r="K64" s="29"/>
    </row>
    <row r="65" spans="1:12" ht="12" customHeight="1" thickBot="1">
      <c r="A65" s="195"/>
      <c r="B65" s="265"/>
      <c r="C65" s="93"/>
      <c r="D65" s="62"/>
      <c r="E65" s="62"/>
      <c r="F65" s="62"/>
      <c r="G65" s="62"/>
      <c r="H65" s="62"/>
      <c r="I65" s="62"/>
      <c r="J65" s="63"/>
      <c r="L65" s="29"/>
    </row>
    <row r="66" ht="15.75" thickTop="1"/>
    <row r="68" spans="1:10" ht="15">
      <c r="A68" s="261"/>
      <c r="B68" s="169" t="s">
        <v>157</v>
      </c>
      <c r="C68" s="95"/>
      <c r="D68" s="67"/>
      <c r="E68" s="67"/>
      <c r="F68" s="67"/>
      <c r="G68" s="67"/>
      <c r="H68" s="67"/>
      <c r="I68" s="67"/>
      <c r="J68" s="68"/>
    </row>
    <row r="69" spans="1:10" ht="23.25">
      <c r="A69" s="261"/>
      <c r="B69" s="258"/>
      <c r="C69" s="242" t="s">
        <v>404</v>
      </c>
      <c r="D69" s="329">
        <f>IF(D60="M",0,D60)-IF(D8="M",0,D8)-IF(D11="M",0,D11)-IF(D21="M",0,D21)-IF(D23="M",0,D23)-IF(D29="M",0,D29)-IF(D37="M",0,D37)-IF(D38="M",0,D38)-IF(D43="M",0,D43)</f>
        <v>0</v>
      </c>
      <c r="E69" s="329">
        <f>IF(E60="M",0,E60)-IF(E8="M",0,E8)-IF(E11="M",0,E11)-IF(E21="M",0,E21)-IF(E23="M",0,E23)-IF(E29="M",0,E29)-IF(E37="M",0,E37)-IF(E38="M",0,E38)-IF(E43="M",0,E43)</f>
        <v>0</v>
      </c>
      <c r="F69" s="329">
        <f>IF(F60="M",0,F60)-IF(F8="M",0,F8)-IF(F11="M",0,F11)-IF(F21="M",0,F21)-IF(F23="M",0,F23)-IF(F29="M",0,F29)-IF(F37="M",0,F37)-IF(F38="M",0,F38)-IF(F43="M",0,F43)</f>
        <v>0</v>
      </c>
      <c r="G69" s="329">
        <f>IF(G60="M",0,G60)-IF(G8="M",0,G8)-IF(G11="M",0,G11)-IF(G21="M",0,G21)-IF(G23="M",0,G23)-IF(G29="M",0,G29)-IF(G37="M",0,G37)-IF(G38="M",0,G38)-IF(G43="M",0,G43)</f>
        <v>0</v>
      </c>
      <c r="H69" s="329">
        <f>IF(H60="M",0,H60)-IF(H8="M",0,H8)-IF(H11="M",0,H11)-IF(H21="M",0,H21)-IF(H23="M",0,H23)-IF(H29="M",0,H29)-IF(H37="M",0,H37)-IF(H38="M",0,H38)-IF(H43="M",0,H43)</f>
        <v>0.8199639999656938</v>
      </c>
      <c r="I69" s="69"/>
      <c r="J69" s="70"/>
    </row>
    <row r="70" spans="1:10" ht="15.75">
      <c r="A70" s="261"/>
      <c r="B70" s="258"/>
      <c r="C70" s="242" t="s">
        <v>405</v>
      </c>
      <c r="D70" s="329">
        <f>IF(D11="M",0,D11)-IF(D12="M",0,D12)-IF(D13="M",0,D13)-IF(D14="M",0,D14)-IF(D15="M",0,D15)-IF(D16="M",0,D16)</f>
        <v>0</v>
      </c>
      <c r="E70" s="329">
        <f>IF(E11="M",0,E11)-IF(E12="M",0,E12)-IF(E13="M",0,E13)-IF(E14="M",0,E14)-IF(E15="M",0,E15)-IF(E16="M",0,E16)</f>
        <v>0</v>
      </c>
      <c r="F70" s="329">
        <f>IF(F11="M",0,F11)-IF(F12="M",0,F12)-IF(F13="M",0,F13)-IF(F14="M",0,F14)-IF(F15="M",0,F15)-IF(F16="M",0,F16)</f>
        <v>0</v>
      </c>
      <c r="G70" s="329">
        <f>IF(G11="M",0,G11)-IF(G12="M",0,G12)-IF(G13="M",0,G13)-IF(G14="M",0,G14)-IF(G15="M",0,G15)-IF(G16="M",0,G16)</f>
        <v>0</v>
      </c>
      <c r="H70" s="329">
        <f>IF(H11="M",0,H11)-IF(H12="M",0,H12)-IF(H13="M",0,H13)-IF(H14="M",0,H14)-IF(H15="M",0,H15)-IF(H16="M",0,H16)</f>
        <v>-0.31999999999970896</v>
      </c>
      <c r="I70" s="69"/>
      <c r="J70" s="70"/>
    </row>
    <row r="71" spans="1:10" ht="15.75">
      <c r="A71" s="261"/>
      <c r="B71" s="258"/>
      <c r="C71" s="242" t="s">
        <v>407</v>
      </c>
      <c r="D71" s="329">
        <f>D43-SUM(D44:D59)</f>
        <v>0</v>
      </c>
      <c r="E71" s="329">
        <f>E43-SUM(E44:E59)</f>
        <v>0</v>
      </c>
      <c r="F71" s="329">
        <f>F43-SUM(F44:F59)</f>
        <v>0</v>
      </c>
      <c r="G71" s="329">
        <f>G43-SUM(G44:G59)</f>
        <v>0</v>
      </c>
      <c r="H71" s="329">
        <f>H43-SUM(H44:H59)</f>
        <v>0</v>
      </c>
      <c r="I71" s="69"/>
      <c r="J71" s="70"/>
    </row>
    <row r="72" spans="1:10" ht="15.75">
      <c r="A72" s="261"/>
      <c r="B72" s="243" t="s">
        <v>408</v>
      </c>
      <c r="C72" s="242"/>
      <c r="D72" s="327"/>
      <c r="E72" s="327"/>
      <c r="F72" s="327"/>
      <c r="G72" s="327"/>
      <c r="H72" s="327"/>
      <c r="I72" s="69"/>
      <c r="J72" s="70"/>
    </row>
    <row r="73" spans="1:10" ht="15.75">
      <c r="A73" s="261"/>
      <c r="B73" s="259"/>
      <c r="C73" s="246" t="s">
        <v>406</v>
      </c>
      <c r="D73" s="328">
        <f>IF('Table 1'!E11="M",0,'Table 1'!E11)-IF('Table 2A'!D60="M",0,'Table 2A'!D60)</f>
        <v>0</v>
      </c>
      <c r="E73" s="328">
        <f>IF('Table 1'!F11="M",0,'Table 1'!F11)-IF('Table 2A'!E60="M",0,'Table 2A'!E60)</f>
        <v>0</v>
      </c>
      <c r="F73" s="328">
        <f>IF('Table 1'!G11="M",0,'Table 1'!G11)-IF('Table 2A'!F60="M",0,'Table 2A'!F60)</f>
        <v>0</v>
      </c>
      <c r="G73" s="328">
        <f>IF('Table 1'!H11="M",0,'Table 1'!H11)-IF('Table 2A'!G60="M",0,'Table 2A'!G60)</f>
        <v>0</v>
      </c>
      <c r="H73" s="328">
        <f>IF('Table 1'!I11="M",0,'Table 1'!I11)-IF('Table 2A'!H60="M",0,'Table 2A'!H60)</f>
        <v>0</v>
      </c>
      <c r="I73" s="71"/>
      <c r="J73" s="72"/>
    </row>
    <row r="74" ht="15">
      <c r="A74" s="261"/>
    </row>
    <row r="75" ht="15">
      <c r="A75" s="261"/>
    </row>
    <row r="76" ht="15">
      <c r="A76" s="261"/>
    </row>
    <row r="77" ht="15">
      <c r="A77" s="261"/>
    </row>
    <row r="78" ht="15">
      <c r="A78" s="261"/>
    </row>
    <row r="79" ht="15">
      <c r="A79" s="64"/>
    </row>
    <row r="80" ht="15">
      <c r="A80" s="64"/>
    </row>
    <row r="81" ht="15">
      <c r="A81" s="64"/>
    </row>
    <row r="82" ht="15">
      <c r="A82" s="64"/>
    </row>
  </sheetData>
  <sheetProtection password="CD52" sheet="1" objects="1" scenarios="1"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 transitionEvaluation="1">
    <pageSetUpPr fitToPage="1"/>
  </sheetPr>
  <dimension ref="A1:O60"/>
  <sheetViews>
    <sheetView showGridLines="0" defaultGridColor="0" zoomScale="70" zoomScaleNormal="70" colorId="22" workbookViewId="0" topLeftCell="C1">
      <selection activeCell="C46" sqref="C45:C46"/>
    </sheetView>
  </sheetViews>
  <sheetFormatPr defaultColWidth="9.77734375" defaultRowHeight="15"/>
  <cols>
    <col min="1" max="1" width="14.21484375" style="43" hidden="1" customWidth="1"/>
    <col min="2" max="2" width="3.77734375" style="28" customWidth="1"/>
    <col min="3" max="3" width="60.3359375" style="94" customWidth="1"/>
    <col min="4" max="4" width="10.99609375" style="28" customWidth="1"/>
    <col min="5" max="6" width="10.77734375" style="28" customWidth="1"/>
    <col min="7" max="8" width="10.6640625" style="28" customWidth="1"/>
    <col min="9" max="9" width="72.77734375" style="28" customWidth="1"/>
    <col min="10" max="10" width="5.3359375" style="28" customWidth="1"/>
    <col min="11" max="11" width="0.9921875" style="28" customWidth="1"/>
    <col min="12" max="12" width="0.55078125" style="28" customWidth="1"/>
    <col min="13" max="13" width="9.77734375" style="28" customWidth="1"/>
    <col min="14" max="14" width="40.77734375" style="28" customWidth="1"/>
    <col min="15" max="16384" width="9.77734375" style="28" customWidth="1"/>
  </cols>
  <sheetData>
    <row r="1" spans="1:12" ht="18">
      <c r="A1" s="60"/>
      <c r="B1" s="199"/>
      <c r="C1" s="85" t="s">
        <v>83</v>
      </c>
      <c r="D1" s="27"/>
      <c r="L1" s="29"/>
    </row>
    <row r="2" spans="1:11" ht="11.25" customHeight="1" thickBot="1">
      <c r="A2" s="60"/>
      <c r="B2" s="199"/>
      <c r="C2" s="86"/>
      <c r="D2" s="30"/>
      <c r="K2" s="29"/>
    </row>
    <row r="3" spans="1:11" ht="16.5" thickTop="1">
      <c r="A3" s="200"/>
      <c r="B3" s="201"/>
      <c r="C3" s="87"/>
      <c r="D3" s="31"/>
      <c r="E3" s="32"/>
      <c r="F3" s="32"/>
      <c r="G3" s="32"/>
      <c r="H3" s="32"/>
      <c r="I3" s="32"/>
      <c r="J3" s="33"/>
      <c r="K3" s="29"/>
    </row>
    <row r="4" spans="1:15" ht="15.75">
      <c r="A4" s="202"/>
      <c r="B4" s="104"/>
      <c r="C4" s="306" t="s">
        <v>525</v>
      </c>
      <c r="D4" s="34"/>
      <c r="E4" s="35"/>
      <c r="F4" s="35" t="s">
        <v>2</v>
      </c>
      <c r="G4" s="35"/>
      <c r="H4" s="35"/>
      <c r="I4" s="326"/>
      <c r="J4" s="37"/>
      <c r="O4" s="29"/>
    </row>
    <row r="5" spans="1:15" ht="15.75">
      <c r="A5" s="202"/>
      <c r="B5" s="104"/>
      <c r="C5" s="79" t="s">
        <v>526</v>
      </c>
      <c r="D5" s="38">
        <v>2004</v>
      </c>
      <c r="E5" s="38">
        <v>2005</v>
      </c>
      <c r="F5" s="38">
        <v>2006</v>
      </c>
      <c r="G5" s="38">
        <v>2007</v>
      </c>
      <c r="H5" s="38">
        <v>2008</v>
      </c>
      <c r="I5" s="203"/>
      <c r="J5" s="37"/>
      <c r="O5" s="29"/>
    </row>
    <row r="6" spans="1:15" ht="15.75">
      <c r="A6" s="202"/>
      <c r="B6" s="104"/>
      <c r="C6" s="306" t="s">
        <v>527</v>
      </c>
      <c r="D6" s="359" t="s">
        <v>492</v>
      </c>
      <c r="E6" s="359" t="s">
        <v>492</v>
      </c>
      <c r="F6" s="359" t="s">
        <v>492</v>
      </c>
      <c r="G6" s="359" t="s">
        <v>492</v>
      </c>
      <c r="H6" s="40" t="s">
        <v>5</v>
      </c>
      <c r="I6" s="42"/>
      <c r="J6" s="37"/>
      <c r="O6" s="29"/>
    </row>
    <row r="7" spans="1:15" ht="10.5" customHeight="1" thickBot="1">
      <c r="A7" s="202"/>
      <c r="B7" s="104"/>
      <c r="C7" s="297"/>
      <c r="D7" s="41"/>
      <c r="E7" s="41"/>
      <c r="F7" s="41"/>
      <c r="G7" s="41"/>
      <c r="H7" s="325"/>
      <c r="I7" s="44"/>
      <c r="J7" s="37"/>
      <c r="O7" s="29"/>
    </row>
    <row r="8" spans="1:15" ht="17.25" thickBot="1" thickTop="1">
      <c r="A8" s="202" t="s">
        <v>202</v>
      </c>
      <c r="B8" s="104"/>
      <c r="C8" s="253" t="s">
        <v>71</v>
      </c>
      <c r="D8" s="266" t="s">
        <v>492</v>
      </c>
      <c r="E8" s="266" t="s">
        <v>492</v>
      </c>
      <c r="F8" s="266" t="s">
        <v>492</v>
      </c>
      <c r="G8" s="266" t="s">
        <v>492</v>
      </c>
      <c r="H8" s="316"/>
      <c r="I8" s="301"/>
      <c r="J8" s="45"/>
      <c r="O8" s="29"/>
    </row>
    <row r="9" spans="1:15" ht="16.5" thickTop="1">
      <c r="A9" s="202"/>
      <c r="B9" s="104"/>
      <c r="C9" s="90" t="s">
        <v>76</v>
      </c>
      <c r="D9" s="47"/>
      <c r="E9" s="48"/>
      <c r="F9" s="48"/>
      <c r="G9" s="48"/>
      <c r="H9" s="48"/>
      <c r="I9" s="322"/>
      <c r="J9" s="50"/>
      <c r="O9" s="29"/>
    </row>
    <row r="10" spans="1:15" ht="6" customHeight="1">
      <c r="A10" s="202"/>
      <c r="B10" s="104"/>
      <c r="C10" s="90"/>
      <c r="D10" s="51"/>
      <c r="E10" s="52"/>
      <c r="F10" s="52"/>
      <c r="G10" s="52"/>
      <c r="H10" s="52"/>
      <c r="I10" s="323"/>
      <c r="J10" s="50"/>
      <c r="O10" s="29"/>
    </row>
    <row r="11" spans="1:15" ht="15.75">
      <c r="A11" s="202" t="s">
        <v>203</v>
      </c>
      <c r="B11" s="254"/>
      <c r="C11" s="54" t="s">
        <v>77</v>
      </c>
      <c r="D11" s="267" t="s">
        <v>492</v>
      </c>
      <c r="E11" s="267" t="s">
        <v>492</v>
      </c>
      <c r="F11" s="267" t="s">
        <v>492</v>
      </c>
      <c r="G11" s="267" t="s">
        <v>492</v>
      </c>
      <c r="H11" s="317"/>
      <c r="I11" s="324"/>
      <c r="J11" s="50"/>
      <c r="O11" s="29"/>
    </row>
    <row r="12" spans="1:15" ht="15.75">
      <c r="A12" s="202" t="s">
        <v>204</v>
      </c>
      <c r="B12" s="104"/>
      <c r="C12" s="54" t="s">
        <v>78</v>
      </c>
      <c r="D12" s="267" t="s">
        <v>492</v>
      </c>
      <c r="E12" s="267" t="s">
        <v>492</v>
      </c>
      <c r="F12" s="267" t="s">
        <v>492</v>
      </c>
      <c r="G12" s="267" t="s">
        <v>492</v>
      </c>
      <c r="H12" s="315"/>
      <c r="I12" s="276"/>
      <c r="J12" s="50"/>
      <c r="O12" s="29"/>
    </row>
    <row r="13" spans="1:15" ht="15.75">
      <c r="A13" s="202" t="s">
        <v>205</v>
      </c>
      <c r="B13" s="104"/>
      <c r="C13" s="54" t="s">
        <v>79</v>
      </c>
      <c r="D13" s="267" t="s">
        <v>492</v>
      </c>
      <c r="E13" s="267" t="s">
        <v>492</v>
      </c>
      <c r="F13" s="267" t="s">
        <v>492</v>
      </c>
      <c r="G13" s="267" t="s">
        <v>492</v>
      </c>
      <c r="H13" s="315"/>
      <c r="I13" s="276"/>
      <c r="J13" s="50"/>
      <c r="O13" s="29"/>
    </row>
    <row r="14" spans="1:15" ht="15.75">
      <c r="A14" s="202" t="s">
        <v>206</v>
      </c>
      <c r="B14" s="104"/>
      <c r="C14" s="54" t="s">
        <v>42</v>
      </c>
      <c r="D14" s="267" t="s">
        <v>492</v>
      </c>
      <c r="E14" s="267" t="s">
        <v>492</v>
      </c>
      <c r="F14" s="267" t="s">
        <v>492</v>
      </c>
      <c r="G14" s="267" t="s">
        <v>492</v>
      </c>
      <c r="H14" s="315"/>
      <c r="I14" s="276"/>
      <c r="J14" s="50"/>
      <c r="O14" s="29"/>
    </row>
    <row r="15" spans="1:15" ht="15.75">
      <c r="A15" s="202" t="s">
        <v>217</v>
      </c>
      <c r="B15" s="104"/>
      <c r="C15" s="65" t="s">
        <v>151</v>
      </c>
      <c r="D15" s="269"/>
      <c r="E15" s="269"/>
      <c r="F15" s="269"/>
      <c r="G15" s="269"/>
      <c r="H15" s="315"/>
      <c r="I15" s="277"/>
      <c r="J15" s="50"/>
      <c r="O15" s="29"/>
    </row>
    <row r="16" spans="1:15" ht="15.75">
      <c r="A16" s="202" t="s">
        <v>218</v>
      </c>
      <c r="B16" s="104"/>
      <c r="C16" s="65" t="s">
        <v>152</v>
      </c>
      <c r="D16" s="269"/>
      <c r="E16" s="269"/>
      <c r="F16" s="269"/>
      <c r="G16" s="269"/>
      <c r="H16" s="315"/>
      <c r="I16" s="277"/>
      <c r="J16" s="50"/>
      <c r="O16" s="29"/>
    </row>
    <row r="17" spans="1:15" ht="15.75">
      <c r="A17" s="202"/>
      <c r="B17" s="104"/>
      <c r="C17" s="206"/>
      <c r="D17" s="55"/>
      <c r="E17" s="56"/>
      <c r="F17" s="56"/>
      <c r="G17" s="56"/>
      <c r="H17" s="78"/>
      <c r="I17" s="276"/>
      <c r="J17" s="50"/>
      <c r="O17" s="29"/>
    </row>
    <row r="18" spans="1:15" ht="15.75">
      <c r="A18" s="202" t="s">
        <v>207</v>
      </c>
      <c r="B18" s="104"/>
      <c r="C18" s="54" t="s">
        <v>156</v>
      </c>
      <c r="D18" s="268" t="s">
        <v>492</v>
      </c>
      <c r="E18" s="268" t="s">
        <v>492</v>
      </c>
      <c r="F18" s="268" t="s">
        <v>492</v>
      </c>
      <c r="G18" s="268" t="s">
        <v>492</v>
      </c>
      <c r="H18" s="315"/>
      <c r="I18" s="276"/>
      <c r="J18" s="50"/>
      <c r="O18" s="29"/>
    </row>
    <row r="19" spans="1:15" ht="15.75">
      <c r="A19" s="202" t="s">
        <v>219</v>
      </c>
      <c r="B19" s="104"/>
      <c r="C19" s="65" t="s">
        <v>151</v>
      </c>
      <c r="D19" s="269"/>
      <c r="E19" s="269"/>
      <c r="F19" s="269"/>
      <c r="G19" s="269"/>
      <c r="H19" s="315"/>
      <c r="I19" s="277"/>
      <c r="J19" s="50"/>
      <c r="O19" s="29"/>
    </row>
    <row r="20" spans="1:15" ht="15.75">
      <c r="A20" s="202" t="s">
        <v>466</v>
      </c>
      <c r="B20" s="104"/>
      <c r="C20" s="65" t="s">
        <v>152</v>
      </c>
      <c r="D20" s="269"/>
      <c r="E20" s="269"/>
      <c r="F20" s="269"/>
      <c r="G20" s="269"/>
      <c r="H20" s="315"/>
      <c r="I20" s="277"/>
      <c r="J20" s="50"/>
      <c r="O20" s="29"/>
    </row>
    <row r="21" spans="1:15" ht="15.75">
      <c r="A21" s="111"/>
      <c r="B21" s="104"/>
      <c r="C21" s="206"/>
      <c r="D21" s="55"/>
      <c r="E21" s="56"/>
      <c r="F21" s="56"/>
      <c r="G21" s="56"/>
      <c r="H21" s="78"/>
      <c r="I21" s="276"/>
      <c r="J21" s="50"/>
      <c r="O21" s="29"/>
    </row>
    <row r="22" spans="1:15" ht="15.75">
      <c r="A22" s="202" t="s">
        <v>208</v>
      </c>
      <c r="B22" s="254"/>
      <c r="C22" s="54" t="s">
        <v>74</v>
      </c>
      <c r="D22" s="268" t="s">
        <v>492</v>
      </c>
      <c r="E22" s="268" t="s">
        <v>492</v>
      </c>
      <c r="F22" s="268" t="s">
        <v>492</v>
      </c>
      <c r="G22" s="268" t="s">
        <v>492</v>
      </c>
      <c r="H22" s="315"/>
      <c r="I22" s="276"/>
      <c r="J22" s="50"/>
      <c r="O22" s="29"/>
    </row>
    <row r="23" spans="1:15" ht="15.75">
      <c r="A23" s="202"/>
      <c r="B23" s="104"/>
      <c r="C23" s="206"/>
      <c r="D23" s="55"/>
      <c r="E23" s="56"/>
      <c r="F23" s="56"/>
      <c r="G23" s="56"/>
      <c r="H23" s="78"/>
      <c r="I23" s="276"/>
      <c r="J23" s="50"/>
      <c r="O23" s="29"/>
    </row>
    <row r="24" spans="1:15" ht="15.75">
      <c r="A24" s="202" t="s">
        <v>209</v>
      </c>
      <c r="B24" s="254"/>
      <c r="C24" s="54" t="s">
        <v>97</v>
      </c>
      <c r="D24" s="268" t="s">
        <v>492</v>
      </c>
      <c r="E24" s="268" t="s">
        <v>492</v>
      </c>
      <c r="F24" s="268" t="s">
        <v>492</v>
      </c>
      <c r="G24" s="268" t="s">
        <v>492</v>
      </c>
      <c r="H24" s="315"/>
      <c r="I24" s="276"/>
      <c r="J24" s="50"/>
      <c r="O24" s="29"/>
    </row>
    <row r="25" spans="1:15" ht="15.75">
      <c r="A25" s="202" t="s">
        <v>220</v>
      </c>
      <c r="B25" s="254"/>
      <c r="C25" s="65" t="s">
        <v>151</v>
      </c>
      <c r="D25" s="269"/>
      <c r="E25" s="269"/>
      <c r="F25" s="269"/>
      <c r="G25" s="269"/>
      <c r="H25" s="315"/>
      <c r="I25" s="277"/>
      <c r="J25" s="50"/>
      <c r="O25" s="29"/>
    </row>
    <row r="26" spans="1:15" ht="15.75">
      <c r="A26" s="202" t="s">
        <v>467</v>
      </c>
      <c r="B26" s="254"/>
      <c r="C26" s="65" t="s">
        <v>152</v>
      </c>
      <c r="D26" s="271"/>
      <c r="E26" s="271"/>
      <c r="F26" s="271"/>
      <c r="G26" s="271"/>
      <c r="H26" s="315"/>
      <c r="I26" s="277"/>
      <c r="J26" s="50"/>
      <c r="O26" s="29"/>
    </row>
    <row r="27" spans="1:15" ht="15.75">
      <c r="A27" s="202" t="s">
        <v>210</v>
      </c>
      <c r="B27" s="254"/>
      <c r="C27" s="54" t="s">
        <v>68</v>
      </c>
      <c r="D27" s="268" t="s">
        <v>492</v>
      </c>
      <c r="E27" s="268" t="s">
        <v>492</v>
      </c>
      <c r="F27" s="268" t="s">
        <v>492</v>
      </c>
      <c r="G27" s="268" t="s">
        <v>492</v>
      </c>
      <c r="H27" s="315"/>
      <c r="I27" s="276"/>
      <c r="J27" s="50"/>
      <c r="O27" s="29"/>
    </row>
    <row r="28" spans="1:15" ht="15.75">
      <c r="A28" s="202" t="s">
        <v>221</v>
      </c>
      <c r="B28" s="254"/>
      <c r="C28" s="65" t="s">
        <v>151</v>
      </c>
      <c r="D28" s="269"/>
      <c r="E28" s="269"/>
      <c r="F28" s="269"/>
      <c r="G28" s="269"/>
      <c r="H28" s="315"/>
      <c r="I28" s="277"/>
      <c r="J28" s="50"/>
      <c r="O28" s="29"/>
    </row>
    <row r="29" spans="1:15" ht="15.75">
      <c r="A29" s="202" t="s">
        <v>468</v>
      </c>
      <c r="B29" s="254"/>
      <c r="C29" s="65" t="s">
        <v>152</v>
      </c>
      <c r="D29" s="269"/>
      <c r="E29" s="269"/>
      <c r="F29" s="269"/>
      <c r="G29" s="269"/>
      <c r="H29" s="315"/>
      <c r="I29" s="277"/>
      <c r="J29" s="50"/>
      <c r="O29" s="29"/>
    </row>
    <row r="30" spans="1:15" ht="15.75">
      <c r="A30" s="202"/>
      <c r="B30" s="254"/>
      <c r="C30" s="54"/>
      <c r="D30" s="55"/>
      <c r="E30" s="56"/>
      <c r="F30" s="56"/>
      <c r="G30" s="56"/>
      <c r="H30" s="78"/>
      <c r="I30" s="276"/>
      <c r="J30" s="50"/>
      <c r="O30" s="29"/>
    </row>
    <row r="31" spans="1:15" ht="15.75">
      <c r="A31" s="202" t="s">
        <v>211</v>
      </c>
      <c r="B31" s="254"/>
      <c r="C31" s="54" t="s">
        <v>81</v>
      </c>
      <c r="D31" s="268" t="s">
        <v>492</v>
      </c>
      <c r="E31" s="268" t="s">
        <v>492</v>
      </c>
      <c r="F31" s="268" t="s">
        <v>492</v>
      </c>
      <c r="G31" s="268" t="s">
        <v>492</v>
      </c>
      <c r="H31" s="315"/>
      <c r="I31" s="276"/>
      <c r="J31" s="50"/>
      <c r="O31" s="29"/>
    </row>
    <row r="32" spans="1:15" ht="15.75">
      <c r="A32" s="202" t="s">
        <v>222</v>
      </c>
      <c r="B32" s="254"/>
      <c r="C32" s="65" t="s">
        <v>151</v>
      </c>
      <c r="D32" s="269"/>
      <c r="E32" s="269"/>
      <c r="F32" s="269"/>
      <c r="G32" s="269"/>
      <c r="H32" s="315"/>
      <c r="I32" s="277"/>
      <c r="J32" s="50"/>
      <c r="O32" s="29"/>
    </row>
    <row r="33" spans="1:15" ht="15.75">
      <c r="A33" s="202" t="s">
        <v>469</v>
      </c>
      <c r="B33" s="254"/>
      <c r="C33" s="65" t="s">
        <v>152</v>
      </c>
      <c r="D33" s="269"/>
      <c r="E33" s="269"/>
      <c r="F33" s="269"/>
      <c r="G33" s="269"/>
      <c r="H33" s="315"/>
      <c r="I33" s="277"/>
      <c r="J33" s="50"/>
      <c r="O33" s="29"/>
    </row>
    <row r="34" spans="1:15" ht="15.75">
      <c r="A34" s="202"/>
      <c r="B34" s="104"/>
      <c r="C34" s="54"/>
      <c r="D34" s="55"/>
      <c r="E34" s="56"/>
      <c r="F34" s="56"/>
      <c r="G34" s="56"/>
      <c r="H34" s="78"/>
      <c r="I34" s="276"/>
      <c r="J34" s="50"/>
      <c r="O34" s="29"/>
    </row>
    <row r="35" spans="1:15" ht="15.75">
      <c r="A35" s="202" t="s">
        <v>212</v>
      </c>
      <c r="B35" s="104"/>
      <c r="C35" s="54" t="s">
        <v>70</v>
      </c>
      <c r="D35" s="268" t="s">
        <v>492</v>
      </c>
      <c r="E35" s="268" t="s">
        <v>492</v>
      </c>
      <c r="F35" s="268" t="s">
        <v>492</v>
      </c>
      <c r="G35" s="268" t="s">
        <v>492</v>
      </c>
      <c r="H35" s="315"/>
      <c r="I35" s="276"/>
      <c r="J35" s="50"/>
      <c r="O35" s="29"/>
    </row>
    <row r="36" spans="1:15" ht="15.75">
      <c r="A36" s="202" t="s">
        <v>214</v>
      </c>
      <c r="B36" s="104"/>
      <c r="C36" s="65" t="s">
        <v>151</v>
      </c>
      <c r="D36" s="269"/>
      <c r="E36" s="269"/>
      <c r="F36" s="269"/>
      <c r="G36" s="269"/>
      <c r="H36" s="315"/>
      <c r="I36" s="277"/>
      <c r="J36" s="50"/>
      <c r="O36" s="29"/>
    </row>
    <row r="37" spans="1:15" ht="15.75">
      <c r="A37" s="202" t="s">
        <v>215</v>
      </c>
      <c r="B37" s="104"/>
      <c r="C37" s="65" t="s">
        <v>152</v>
      </c>
      <c r="D37" s="269"/>
      <c r="E37" s="269"/>
      <c r="F37" s="269"/>
      <c r="G37" s="269"/>
      <c r="H37" s="315"/>
      <c r="I37" s="277"/>
      <c r="J37" s="50"/>
      <c r="O37" s="29"/>
    </row>
    <row r="38" spans="1:15" ht="15.75">
      <c r="A38" s="202" t="s">
        <v>216</v>
      </c>
      <c r="B38" s="104"/>
      <c r="C38" s="65" t="s">
        <v>153</v>
      </c>
      <c r="D38" s="269"/>
      <c r="E38" s="269"/>
      <c r="F38" s="269"/>
      <c r="G38" s="269"/>
      <c r="H38" s="315"/>
      <c r="I38" s="277"/>
      <c r="J38" s="50"/>
      <c r="O38" s="29"/>
    </row>
    <row r="39" spans="1:15" ht="16.5" thickBot="1">
      <c r="A39" s="202"/>
      <c r="B39" s="104"/>
      <c r="C39" s="54"/>
      <c r="D39" s="55"/>
      <c r="E39" s="56"/>
      <c r="F39" s="56"/>
      <c r="G39" s="56"/>
      <c r="H39" s="318"/>
      <c r="I39" s="276"/>
      <c r="J39" s="50"/>
      <c r="O39" s="29"/>
    </row>
    <row r="40" spans="1:15" ht="17.25" thickBot="1" thickTop="1">
      <c r="A40" s="202" t="s">
        <v>213</v>
      </c>
      <c r="B40" s="104"/>
      <c r="C40" s="205" t="s">
        <v>63</v>
      </c>
      <c r="D40" s="268" t="s">
        <v>492</v>
      </c>
      <c r="E40" s="268" t="s">
        <v>492</v>
      </c>
      <c r="F40" s="268" t="s">
        <v>492</v>
      </c>
      <c r="G40" s="268" t="s">
        <v>492</v>
      </c>
      <c r="H40" s="316"/>
      <c r="I40" s="278"/>
      <c r="J40" s="45"/>
      <c r="O40" s="29"/>
    </row>
    <row r="41" spans="1:11" ht="16.5" thickTop="1">
      <c r="A41" s="184"/>
      <c r="B41" s="104"/>
      <c r="C41" s="260" t="s">
        <v>43</v>
      </c>
      <c r="D41" s="136"/>
      <c r="E41" s="198"/>
      <c r="F41" s="198"/>
      <c r="G41" s="64"/>
      <c r="H41" s="64"/>
      <c r="I41" s="198"/>
      <c r="J41" s="50"/>
      <c r="K41" s="29"/>
    </row>
    <row r="42" spans="1:11" ht="9" customHeight="1">
      <c r="A42" s="184"/>
      <c r="B42" s="104"/>
      <c r="C42" s="298"/>
      <c r="D42" s="299"/>
      <c r="E42" s="198"/>
      <c r="F42" s="198"/>
      <c r="G42" s="198"/>
      <c r="H42" s="198"/>
      <c r="I42" s="198"/>
      <c r="J42" s="50"/>
      <c r="K42" s="29"/>
    </row>
    <row r="43" spans="1:11" ht="15.75">
      <c r="A43" s="184"/>
      <c r="B43" s="104"/>
      <c r="C43" s="300" t="s">
        <v>37</v>
      </c>
      <c r="D43" s="73"/>
      <c r="E43" s="198"/>
      <c r="F43" s="198"/>
      <c r="G43" s="198"/>
      <c r="H43" s="198"/>
      <c r="I43" s="198"/>
      <c r="J43" s="50"/>
      <c r="K43" s="29"/>
    </row>
    <row r="44" spans="1:11" ht="15.75">
      <c r="A44" s="184"/>
      <c r="B44" s="104"/>
      <c r="C44" s="300" t="s">
        <v>102</v>
      </c>
      <c r="D44" s="73"/>
      <c r="E44" s="198"/>
      <c r="F44" s="198"/>
      <c r="G44" s="198"/>
      <c r="H44" s="198"/>
      <c r="I44" s="198"/>
      <c r="J44" s="50"/>
      <c r="K44" s="29"/>
    </row>
    <row r="45" spans="1:12" ht="12" customHeight="1" thickBot="1">
      <c r="A45" s="195"/>
      <c r="B45" s="238"/>
      <c r="C45" s="93"/>
      <c r="D45" s="62"/>
      <c r="E45" s="62"/>
      <c r="F45" s="62"/>
      <c r="G45" s="62"/>
      <c r="H45" s="62"/>
      <c r="I45" s="62"/>
      <c r="J45" s="63"/>
      <c r="L45" s="29"/>
    </row>
    <row r="46" ht="15.75" thickTop="1">
      <c r="A46" s="261"/>
    </row>
    <row r="47" spans="1:3" ht="15">
      <c r="A47" s="261"/>
      <c r="C47" s="94" t="s">
        <v>44</v>
      </c>
    </row>
    <row r="48" spans="1:10" ht="15">
      <c r="A48" s="261"/>
      <c r="B48" s="169" t="s">
        <v>157</v>
      </c>
      <c r="C48" s="95"/>
      <c r="D48" s="67"/>
      <c r="E48" s="67"/>
      <c r="F48" s="67"/>
      <c r="G48" s="67"/>
      <c r="H48" s="67"/>
      <c r="I48" s="67"/>
      <c r="J48" s="68"/>
    </row>
    <row r="49" spans="1:10" ht="23.25">
      <c r="A49" s="261"/>
      <c r="B49" s="258"/>
      <c r="C49" s="242" t="s">
        <v>409</v>
      </c>
      <c r="D49" s="329">
        <f>IF(D40="M",0,D40)-IF(D8="M",0,D8)-IF(D11="M",0,D11)-IF(D18="M",0,D18)-IF(D22="M",0,D22)-IF(D24="M",0,D24)-IF(D27="M",0,D27)-IF(D31="M",0,D31)-IF(D35="M",0,D35)</f>
        <v>0</v>
      </c>
      <c r="E49" s="329">
        <f>IF(E40="M",0,E40)-IF(E8="M",0,E8)-IF(E11="M",0,E11)-IF(E18="M",0,E18)-IF(E22="M",0,E22)-IF(E24="M",0,E24)-IF(E27="M",0,E27)-IF(E31="M",0,E31)-IF(E35="M",0,E35)</f>
        <v>0</v>
      </c>
      <c r="F49" s="329">
        <f>IF(F40="M",0,F40)-IF(F8="M",0,F8)-IF(F11="M",0,F11)-IF(F18="M",0,F18)-IF(F22="M",0,F22)-IF(F24="M",0,F24)-IF(F27="M",0,F27)-IF(F31="M",0,F31)-IF(F35="M",0,F35)</f>
        <v>0</v>
      </c>
      <c r="G49" s="329">
        <f>IF(G40="M",0,G40)-IF(G8="M",0,G8)-IF(G11="M",0,G11)-IF(G18="M",0,G18)-IF(G22="M",0,G22)-IF(G24="M",0,G24)-IF(G27="M",0,G27)-IF(G31="M",0,G31)-IF(G35="M",0,G35)</f>
        <v>0</v>
      </c>
      <c r="H49" s="329">
        <f>IF(H40="M",0,H40)-IF(H8="M",0,H8)-IF(H11="M",0,H11)-IF(H18="M",0,H18)-IF(H22="M",0,H22)-IF(H24="M",0,H24)-IF(H27="M",0,H27)-IF(H31="M",0,H31)-IF(H35="M",0,H35)</f>
        <v>0</v>
      </c>
      <c r="I49" s="69"/>
      <c r="J49" s="70"/>
    </row>
    <row r="50" spans="1:10" ht="15.75">
      <c r="A50" s="261"/>
      <c r="B50" s="258"/>
      <c r="C50" s="242" t="s">
        <v>410</v>
      </c>
      <c r="D50" s="329">
        <f>IF(D11="M",0,D11)-IF(D12="M",0,D12)-IF(D13="M",0,D13)-IF(D14="M",0,D14)</f>
        <v>0</v>
      </c>
      <c r="E50" s="329">
        <f>IF(E11="M",0,E11)-IF(E12="M",0,E12)-IF(E13="M",0,E13)-IF(E14="M",0,E14)</f>
        <v>0</v>
      </c>
      <c r="F50" s="329">
        <f>IF(F11="M",0,F11)-IF(F12="M",0,F12)-IF(F13="M",0,F13)-IF(F14="M",0,F14)</f>
        <v>0</v>
      </c>
      <c r="G50" s="329">
        <f>IF(G11="M",0,G11)-IF(G12="M",0,G12)-IF(G13="M",0,G13)-IF(G14="M",0,G14)</f>
        <v>0</v>
      </c>
      <c r="H50" s="329">
        <f>IF(H11="M",0,H11)-IF(H12="M",0,H12)-IF(H13="M",0,H13)-IF(H14="M",0,H14)</f>
        <v>0</v>
      </c>
      <c r="I50" s="69"/>
      <c r="J50" s="70"/>
    </row>
    <row r="51" spans="1:10" ht="15.75">
      <c r="A51" s="261"/>
      <c r="B51" s="258"/>
      <c r="C51" s="242" t="s">
        <v>412</v>
      </c>
      <c r="D51" s="329">
        <f>D35-SUM(D36:D39)</f>
        <v>0</v>
      </c>
      <c r="E51" s="329">
        <f>E35-SUM(E36:E39)</f>
        <v>0</v>
      </c>
      <c r="F51" s="329">
        <f>F35-SUM(F36:F39)</f>
        <v>0</v>
      </c>
      <c r="G51" s="329">
        <f>G35-SUM(G36:G39)</f>
        <v>0</v>
      </c>
      <c r="H51" s="329">
        <f>H35-SUM(H36:H39)</f>
        <v>0</v>
      </c>
      <c r="I51" s="69"/>
      <c r="J51" s="70"/>
    </row>
    <row r="52" spans="1:10" ht="15.75">
      <c r="A52" s="261"/>
      <c r="B52" s="243" t="s">
        <v>408</v>
      </c>
      <c r="C52" s="242"/>
      <c r="D52" s="327"/>
      <c r="E52" s="327"/>
      <c r="F52" s="327"/>
      <c r="G52" s="327"/>
      <c r="H52" s="327"/>
      <c r="I52" s="69"/>
      <c r="J52" s="70"/>
    </row>
    <row r="53" spans="1:10" ht="15.75">
      <c r="A53" s="261"/>
      <c r="B53" s="259"/>
      <c r="C53" s="246" t="s">
        <v>411</v>
      </c>
      <c r="D53" s="328">
        <f>IF('Table 1'!E12="M",0,'Table 1'!E12)-IF('Table 2B'!D40="M",0,'Table 2B'!D40)</f>
        <v>0</v>
      </c>
      <c r="E53" s="328">
        <f>IF('Table 1'!F12="M",0,'Table 1'!F12)-IF('Table 2B'!E40="M",0,'Table 2B'!E40)</f>
        <v>0</v>
      </c>
      <c r="F53" s="328">
        <f>IF('Table 1'!G12="M",0,'Table 1'!G12)-IF('Table 2B'!F40="M",0,'Table 2B'!F40)</f>
        <v>0</v>
      </c>
      <c r="G53" s="328">
        <f>IF('Table 1'!H12="M",0,'Table 1'!H12)-IF('Table 2B'!G40="M",0,'Table 2B'!G40)</f>
        <v>0</v>
      </c>
      <c r="H53" s="328">
        <f>IF('Table 1'!I12="M",0,'Table 1'!I12)-IF('Table 2B'!H40="M",0,'Table 2B'!H40)</f>
        <v>0</v>
      </c>
      <c r="I53" s="71"/>
      <c r="J53" s="72"/>
    </row>
    <row r="54" spans="1:8" ht="15">
      <c r="A54" s="261"/>
      <c r="D54" s="334"/>
      <c r="E54" s="334"/>
      <c r="F54" s="334"/>
      <c r="G54" s="334"/>
      <c r="H54" s="334"/>
    </row>
    <row r="55" ht="15">
      <c r="A55" s="261"/>
    </row>
    <row r="56" ht="15">
      <c r="A56" s="261"/>
    </row>
    <row r="57" ht="15">
      <c r="A57" s="261"/>
    </row>
    <row r="58" ht="15">
      <c r="A58" s="261"/>
    </row>
    <row r="59" ht="15">
      <c r="A59" s="261"/>
    </row>
    <row r="60" ht="15">
      <c r="A60" s="261"/>
    </row>
  </sheetData>
  <sheetProtection password="CD52" sheet="1" objects="1" scenarios="1"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 transitionEvaluation="1">
    <pageSetUpPr fitToPage="1"/>
  </sheetPr>
  <dimension ref="A1:O65"/>
  <sheetViews>
    <sheetView showGridLines="0" defaultGridColor="0" zoomScale="70" zoomScaleNormal="70" colorId="22" workbookViewId="0" topLeftCell="C1">
      <selection activeCell="C46" sqref="C45:C46"/>
    </sheetView>
  </sheetViews>
  <sheetFormatPr defaultColWidth="9.77734375" defaultRowHeight="15"/>
  <cols>
    <col min="1" max="1" width="14.21484375" style="43" hidden="1" customWidth="1"/>
    <col min="2" max="2" width="3.77734375" style="28" customWidth="1"/>
    <col min="3" max="3" width="66.21484375" style="94" customWidth="1"/>
    <col min="4" max="4" width="10.99609375" style="28" customWidth="1"/>
    <col min="5" max="6" width="10.77734375" style="28" customWidth="1"/>
    <col min="7" max="8" width="10.6640625" style="28" customWidth="1"/>
    <col min="9" max="9" width="72.77734375" style="28" customWidth="1"/>
    <col min="10" max="10" width="5.3359375" style="28" customWidth="1"/>
    <col min="11" max="11" width="0.9921875" style="28" customWidth="1"/>
    <col min="12" max="12" width="0.55078125" style="28" customWidth="1"/>
    <col min="13" max="13" width="9.77734375" style="28" customWidth="1"/>
    <col min="14" max="14" width="40.77734375" style="28" customWidth="1"/>
    <col min="15" max="16384" width="9.77734375" style="28" customWidth="1"/>
  </cols>
  <sheetData>
    <row r="1" spans="1:12" ht="18">
      <c r="A1" s="60"/>
      <c r="B1" s="199"/>
      <c r="C1" s="85" t="s">
        <v>84</v>
      </c>
      <c r="D1" s="27"/>
      <c r="L1" s="29"/>
    </row>
    <row r="2" spans="1:11" ht="11.25" customHeight="1" thickBot="1">
      <c r="A2" s="60"/>
      <c r="B2" s="199"/>
      <c r="C2" s="86"/>
      <c r="D2" s="30"/>
      <c r="K2" s="29"/>
    </row>
    <row r="3" spans="1:11" ht="16.5" thickTop="1">
      <c r="A3" s="200"/>
      <c r="B3" s="201"/>
      <c r="C3" s="87"/>
      <c r="D3" s="31"/>
      <c r="E3" s="32"/>
      <c r="F3" s="32"/>
      <c r="G3" s="32"/>
      <c r="H3" s="32"/>
      <c r="I3" s="32"/>
      <c r="J3" s="33"/>
      <c r="K3" s="29"/>
    </row>
    <row r="4" spans="1:15" ht="15.75">
      <c r="A4" s="202"/>
      <c r="B4" s="104"/>
      <c r="C4" s="306" t="s">
        <v>525</v>
      </c>
      <c r="D4" s="34"/>
      <c r="E4" s="35"/>
      <c r="F4" s="35" t="s">
        <v>2</v>
      </c>
      <c r="G4" s="35"/>
      <c r="H4" s="35"/>
      <c r="I4" s="326"/>
      <c r="J4" s="37"/>
      <c r="O4" s="29"/>
    </row>
    <row r="5" spans="1:15" ht="15.75">
      <c r="A5" s="202" t="s">
        <v>158</v>
      </c>
      <c r="B5" s="104"/>
      <c r="C5" s="79" t="s">
        <v>526</v>
      </c>
      <c r="D5" s="38">
        <v>2004</v>
      </c>
      <c r="E5" s="38">
        <v>2005</v>
      </c>
      <c r="F5" s="38">
        <v>2006</v>
      </c>
      <c r="G5" s="38">
        <v>2007</v>
      </c>
      <c r="H5" s="38">
        <v>2008</v>
      </c>
      <c r="I5" s="203"/>
      <c r="J5" s="37"/>
      <c r="O5" s="29"/>
    </row>
    <row r="6" spans="1:15" ht="15.75">
      <c r="A6" s="202"/>
      <c r="B6" s="104"/>
      <c r="C6" s="306" t="s">
        <v>527</v>
      </c>
      <c r="D6" s="302" t="s">
        <v>518</v>
      </c>
      <c r="E6" s="302" t="s">
        <v>518</v>
      </c>
      <c r="F6" s="305" t="s">
        <v>518</v>
      </c>
      <c r="G6" s="302" t="s">
        <v>519</v>
      </c>
      <c r="H6" s="40" t="s">
        <v>5</v>
      </c>
      <c r="I6" s="42"/>
      <c r="J6" s="37"/>
      <c r="O6" s="29"/>
    </row>
    <row r="7" spans="1:15" ht="10.5" customHeight="1" thickBot="1">
      <c r="A7" s="202"/>
      <c r="B7" s="104"/>
      <c r="C7" s="297"/>
      <c r="D7" s="41"/>
      <c r="E7" s="41"/>
      <c r="F7" s="41"/>
      <c r="G7" s="41"/>
      <c r="H7" s="325"/>
      <c r="I7" s="44"/>
      <c r="J7" s="37"/>
      <c r="O7" s="29"/>
    </row>
    <row r="8" spans="1:15" ht="17.25" thickBot="1" thickTop="1">
      <c r="A8" s="202" t="s">
        <v>223</v>
      </c>
      <c r="B8" s="104"/>
      <c r="C8" s="253" t="s">
        <v>72</v>
      </c>
      <c r="D8" s="347">
        <v>-16464</v>
      </c>
      <c r="E8" s="347">
        <v>-81375</v>
      </c>
      <c r="F8" s="347">
        <v>-156510</v>
      </c>
      <c r="G8" s="347">
        <v>-53858</v>
      </c>
      <c r="H8" s="347">
        <v>-111054.5</v>
      </c>
      <c r="I8" s="301"/>
      <c r="J8" s="45"/>
      <c r="O8" s="29"/>
    </row>
    <row r="9" spans="1:15" ht="16.5" thickTop="1">
      <c r="A9" s="202"/>
      <c r="B9" s="104"/>
      <c r="C9" s="260" t="s">
        <v>76</v>
      </c>
      <c r="D9" s="47"/>
      <c r="E9" s="48"/>
      <c r="F9" s="48"/>
      <c r="G9" s="49"/>
      <c r="H9" s="48"/>
      <c r="I9" s="322"/>
      <c r="J9" s="50"/>
      <c r="O9" s="29"/>
    </row>
    <row r="10" spans="1:15" ht="6" customHeight="1">
      <c r="A10" s="202"/>
      <c r="B10" s="104"/>
      <c r="C10" s="260"/>
      <c r="D10" s="51"/>
      <c r="E10" s="52"/>
      <c r="F10" s="52"/>
      <c r="G10" s="53"/>
      <c r="H10" s="52"/>
      <c r="I10" s="323"/>
      <c r="J10" s="50"/>
      <c r="O10" s="29"/>
    </row>
    <row r="11" spans="1:15" ht="15.75">
      <c r="A11" s="202" t="s">
        <v>224</v>
      </c>
      <c r="B11" s="254"/>
      <c r="C11" s="255" t="s">
        <v>77</v>
      </c>
      <c r="D11" s="348">
        <f>+SUM(D12:D14)</f>
        <v>-7754</v>
      </c>
      <c r="E11" s="348">
        <f>+SUM(E12:E14)</f>
        <v>-16985</v>
      </c>
      <c r="F11" s="348">
        <f>+SUM(F12:F14)</f>
        <v>-10839</v>
      </c>
      <c r="G11" s="348">
        <f>+SUM(G12:G14)</f>
        <v>-25311</v>
      </c>
      <c r="H11" s="348">
        <v>-24450</v>
      </c>
      <c r="I11" s="324"/>
      <c r="J11" s="50"/>
      <c r="O11" s="29"/>
    </row>
    <row r="12" spans="1:15" ht="15.75">
      <c r="A12" s="202" t="s">
        <v>225</v>
      </c>
      <c r="B12" s="104"/>
      <c r="C12" s="255" t="s">
        <v>78</v>
      </c>
      <c r="D12" s="349">
        <v>-5101</v>
      </c>
      <c r="E12" s="349">
        <v>-6194</v>
      </c>
      <c r="F12" s="349">
        <v>-5430</v>
      </c>
      <c r="G12" s="349">
        <v>-6547</v>
      </c>
      <c r="H12" s="348">
        <v>-7000</v>
      </c>
      <c r="I12" s="276"/>
      <c r="J12" s="50"/>
      <c r="O12" s="29"/>
    </row>
    <row r="13" spans="1:15" ht="15.75">
      <c r="A13" s="202" t="s">
        <v>226</v>
      </c>
      <c r="B13" s="104"/>
      <c r="C13" s="255" t="s">
        <v>79</v>
      </c>
      <c r="D13" s="350">
        <v>-3914</v>
      </c>
      <c r="E13" s="350">
        <v>-10633</v>
      </c>
      <c r="F13" s="350">
        <v>-7711</v>
      </c>
      <c r="G13" s="350">
        <v>-18207</v>
      </c>
      <c r="H13" s="348">
        <v>-17450</v>
      </c>
      <c r="I13" s="276"/>
      <c r="J13" s="50"/>
      <c r="O13" s="29"/>
    </row>
    <row r="14" spans="1:15" ht="15.75">
      <c r="A14" s="202" t="s">
        <v>227</v>
      </c>
      <c r="B14" s="104"/>
      <c r="C14" s="255" t="s">
        <v>42</v>
      </c>
      <c r="D14" s="360">
        <v>1261</v>
      </c>
      <c r="E14" s="360">
        <v>-158</v>
      </c>
      <c r="F14" s="360">
        <v>2302</v>
      </c>
      <c r="G14" s="360">
        <v>-557</v>
      </c>
      <c r="H14" s="348">
        <v>0</v>
      </c>
      <c r="I14" s="276"/>
      <c r="J14" s="50"/>
      <c r="O14" s="29"/>
    </row>
    <row r="15" spans="1:15" ht="15.75">
      <c r="A15" s="202" t="s">
        <v>238</v>
      </c>
      <c r="B15" s="104"/>
      <c r="C15" s="65" t="s">
        <v>151</v>
      </c>
      <c r="D15" s="269"/>
      <c r="E15" s="269"/>
      <c r="F15" s="269"/>
      <c r="G15" s="269"/>
      <c r="H15" s="269"/>
      <c r="I15" s="277"/>
      <c r="J15" s="50"/>
      <c r="O15" s="29"/>
    </row>
    <row r="16" spans="1:15" ht="15.75">
      <c r="A16" s="202" t="s">
        <v>239</v>
      </c>
      <c r="B16" s="104"/>
      <c r="C16" s="65" t="s">
        <v>152</v>
      </c>
      <c r="D16" s="269"/>
      <c r="E16" s="269"/>
      <c r="F16" s="269"/>
      <c r="G16" s="269"/>
      <c r="H16" s="269"/>
      <c r="I16" s="277"/>
      <c r="J16" s="50"/>
      <c r="O16" s="29"/>
    </row>
    <row r="17" spans="1:15" ht="15.75">
      <c r="A17" s="202"/>
      <c r="B17" s="104"/>
      <c r="C17" s="65"/>
      <c r="D17" s="55"/>
      <c r="E17" s="56"/>
      <c r="F17" s="56"/>
      <c r="G17" s="56"/>
      <c r="H17" s="78"/>
      <c r="I17" s="276"/>
      <c r="J17" s="50"/>
      <c r="O17" s="29"/>
    </row>
    <row r="18" spans="1:15" ht="15.75">
      <c r="A18" s="202" t="s">
        <v>228</v>
      </c>
      <c r="B18" s="104"/>
      <c r="C18" s="54" t="s">
        <v>479</v>
      </c>
      <c r="D18" s="268" t="s">
        <v>492</v>
      </c>
      <c r="E18" s="268" t="s">
        <v>492</v>
      </c>
      <c r="F18" s="268" t="s">
        <v>492</v>
      </c>
      <c r="G18" s="268" t="s">
        <v>492</v>
      </c>
      <c r="H18" s="348">
        <v>0</v>
      </c>
      <c r="I18" s="276"/>
      <c r="J18" s="50"/>
      <c r="O18" s="29"/>
    </row>
    <row r="19" spans="1:15" ht="15.75">
      <c r="A19" s="202" t="s">
        <v>240</v>
      </c>
      <c r="B19" s="254"/>
      <c r="C19" s="65" t="s">
        <v>151</v>
      </c>
      <c r="D19" s="269"/>
      <c r="E19" s="269"/>
      <c r="F19" s="269"/>
      <c r="G19" s="269"/>
      <c r="H19" s="269"/>
      <c r="I19" s="277"/>
      <c r="J19" s="50"/>
      <c r="O19" s="29"/>
    </row>
    <row r="20" spans="1:15" ht="15.75">
      <c r="A20" s="202" t="s">
        <v>471</v>
      </c>
      <c r="B20" s="254"/>
      <c r="C20" s="65" t="s">
        <v>152</v>
      </c>
      <c r="D20" s="271"/>
      <c r="E20" s="271"/>
      <c r="F20" s="271"/>
      <c r="G20" s="271"/>
      <c r="H20" s="269"/>
      <c r="I20" s="277"/>
      <c r="J20" s="50"/>
      <c r="O20" s="29"/>
    </row>
    <row r="21" spans="1:15" ht="15.75">
      <c r="A21" s="202"/>
      <c r="B21" s="254"/>
      <c r="C21" s="65"/>
      <c r="D21" s="55"/>
      <c r="E21" s="56"/>
      <c r="F21" s="56"/>
      <c r="G21" s="56"/>
      <c r="H21" s="78"/>
      <c r="I21" s="276"/>
      <c r="J21" s="50"/>
      <c r="O21" s="29"/>
    </row>
    <row r="22" spans="1:15" ht="15.75">
      <c r="A22" s="202" t="s">
        <v>229</v>
      </c>
      <c r="B22" s="254"/>
      <c r="C22" s="54" t="s">
        <v>74</v>
      </c>
      <c r="D22" s="349">
        <v>463</v>
      </c>
      <c r="E22" s="349">
        <v>-255</v>
      </c>
      <c r="F22" s="349">
        <v>-1094</v>
      </c>
      <c r="G22" s="348">
        <v>-860</v>
      </c>
      <c r="H22" s="348">
        <v>0</v>
      </c>
      <c r="I22" s="276"/>
      <c r="J22" s="50"/>
      <c r="O22" s="29"/>
    </row>
    <row r="23" spans="1:15" ht="15.75">
      <c r="A23" s="202"/>
      <c r="B23" s="254"/>
      <c r="C23" s="65"/>
      <c r="D23" s="55"/>
      <c r="E23" s="56"/>
      <c r="F23" s="56"/>
      <c r="G23" s="56"/>
      <c r="H23" s="78"/>
      <c r="I23" s="276"/>
      <c r="J23" s="50"/>
      <c r="O23" s="29"/>
    </row>
    <row r="24" spans="1:15" ht="15.75">
      <c r="A24" s="202" t="s">
        <v>230</v>
      </c>
      <c r="B24" s="254"/>
      <c r="C24" s="54" t="s">
        <v>97</v>
      </c>
      <c r="D24" s="349">
        <f>+D25+D26</f>
        <v>2651</v>
      </c>
      <c r="E24" s="349">
        <f>+E25+E26</f>
        <v>3178</v>
      </c>
      <c r="F24" s="349">
        <f>+F25+F26</f>
        <v>574</v>
      </c>
      <c r="G24" s="349">
        <f>+G25+G26</f>
        <v>902</v>
      </c>
      <c r="H24" s="348">
        <v>-902</v>
      </c>
      <c r="I24" s="276"/>
      <c r="J24" s="50"/>
      <c r="O24" s="29"/>
    </row>
    <row r="25" spans="1:15" ht="15.75">
      <c r="A25" s="202" t="s">
        <v>241</v>
      </c>
      <c r="B25" s="254"/>
      <c r="C25" s="65" t="s">
        <v>151</v>
      </c>
      <c r="D25" s="351">
        <v>2651</v>
      </c>
      <c r="E25" s="351">
        <v>3178</v>
      </c>
      <c r="F25" s="351">
        <v>574</v>
      </c>
      <c r="G25" s="351">
        <v>902</v>
      </c>
      <c r="H25" s="351">
        <v>-902</v>
      </c>
      <c r="I25" s="353" t="s">
        <v>524</v>
      </c>
      <c r="J25" s="50"/>
      <c r="O25" s="29"/>
    </row>
    <row r="26" spans="1:15" ht="15.75">
      <c r="A26" s="202" t="s">
        <v>472</v>
      </c>
      <c r="B26" s="254"/>
      <c r="C26" s="65" t="s">
        <v>152</v>
      </c>
      <c r="D26" s="358"/>
      <c r="E26" s="358"/>
      <c r="F26" s="358"/>
      <c r="G26" s="351"/>
      <c r="H26" s="351"/>
      <c r="I26" s="354"/>
      <c r="J26" s="50"/>
      <c r="O26" s="29"/>
    </row>
    <row r="27" spans="1:15" ht="15.75">
      <c r="A27" s="202" t="s">
        <v>231</v>
      </c>
      <c r="B27" s="104"/>
      <c r="C27" s="54" t="s">
        <v>68</v>
      </c>
      <c r="D27" s="349">
        <v>-28046</v>
      </c>
      <c r="E27" s="349">
        <v>-4480.615384615376</v>
      </c>
      <c r="F27" s="349">
        <v>3577</v>
      </c>
      <c r="G27" s="349">
        <v>82076</v>
      </c>
      <c r="H27" s="349">
        <v>21700</v>
      </c>
      <c r="I27" s="352"/>
      <c r="J27" s="50"/>
      <c r="O27" s="29"/>
    </row>
    <row r="28" spans="1:15" ht="15.75">
      <c r="A28" s="202" t="s">
        <v>242</v>
      </c>
      <c r="B28" s="104"/>
      <c r="C28" s="65" t="s">
        <v>151</v>
      </c>
      <c r="D28" s="351">
        <v>-4468</v>
      </c>
      <c r="E28" s="351">
        <v>-9910</v>
      </c>
      <c r="F28" s="351">
        <v>-8902</v>
      </c>
      <c r="G28" s="351">
        <v>4603</v>
      </c>
      <c r="H28" s="351">
        <v>-10000</v>
      </c>
      <c r="I28" s="353" t="s">
        <v>497</v>
      </c>
      <c r="J28" s="50"/>
      <c r="O28" s="29"/>
    </row>
    <row r="29" spans="1:15" ht="15.75">
      <c r="A29" s="202" t="s">
        <v>473</v>
      </c>
      <c r="B29" s="104"/>
      <c r="C29" s="65" t="s">
        <v>152</v>
      </c>
      <c r="D29" s="351">
        <v>-25503</v>
      </c>
      <c r="E29" s="351">
        <v>-10923</v>
      </c>
      <c r="F29" s="351">
        <v>-616</v>
      </c>
      <c r="G29" s="351">
        <v>43202</v>
      </c>
      <c r="H29" s="351">
        <v>41700</v>
      </c>
      <c r="I29" s="353" t="s">
        <v>498</v>
      </c>
      <c r="J29" s="50"/>
      <c r="O29" s="29"/>
    </row>
    <row r="30" spans="1:15" ht="15.75">
      <c r="A30" s="202"/>
      <c r="B30" s="254"/>
      <c r="C30" s="54"/>
      <c r="D30" s="55"/>
      <c r="E30" s="56"/>
      <c r="F30" s="56"/>
      <c r="G30" s="56"/>
      <c r="H30" s="78"/>
      <c r="I30" s="276"/>
      <c r="J30" s="50"/>
      <c r="O30" s="29"/>
    </row>
    <row r="31" spans="1:15" ht="15.75">
      <c r="A31" s="202" t="s">
        <v>232</v>
      </c>
      <c r="B31" s="104"/>
      <c r="C31" s="54" t="s">
        <v>81</v>
      </c>
      <c r="D31" s="268" t="s">
        <v>492</v>
      </c>
      <c r="E31" s="268" t="s">
        <v>492</v>
      </c>
      <c r="F31" s="268" t="s">
        <v>492</v>
      </c>
      <c r="G31" s="268" t="s">
        <v>492</v>
      </c>
      <c r="H31" s="348">
        <v>0</v>
      </c>
      <c r="I31" s="276"/>
      <c r="J31" s="50"/>
      <c r="O31" s="29"/>
    </row>
    <row r="32" spans="1:15" ht="15.75">
      <c r="A32" s="202" t="s">
        <v>243</v>
      </c>
      <c r="B32" s="254"/>
      <c r="C32" s="65" t="s">
        <v>151</v>
      </c>
      <c r="D32" s="269"/>
      <c r="E32" s="269"/>
      <c r="F32" s="269"/>
      <c r="G32" s="269"/>
      <c r="H32" s="269"/>
      <c r="I32" s="277"/>
      <c r="J32" s="50"/>
      <c r="O32" s="29"/>
    </row>
    <row r="33" spans="1:15" ht="15.75">
      <c r="A33" s="202" t="s">
        <v>474</v>
      </c>
      <c r="B33" s="254"/>
      <c r="C33" s="65" t="s">
        <v>152</v>
      </c>
      <c r="D33" s="269"/>
      <c r="E33" s="269"/>
      <c r="F33" s="269"/>
      <c r="G33" s="269"/>
      <c r="H33" s="269"/>
      <c r="I33" s="277"/>
      <c r="J33" s="50"/>
      <c r="O33" s="29"/>
    </row>
    <row r="34" spans="1:15" ht="15.75">
      <c r="A34" s="202"/>
      <c r="B34" s="256"/>
      <c r="C34" s="54"/>
      <c r="D34" s="55"/>
      <c r="E34" s="56"/>
      <c r="F34" s="56"/>
      <c r="G34" s="56"/>
      <c r="H34" s="78"/>
      <c r="I34" s="276"/>
      <c r="J34" s="50"/>
      <c r="O34" s="29"/>
    </row>
    <row r="35" spans="1:15" ht="15.75">
      <c r="A35" s="202" t="s">
        <v>233</v>
      </c>
      <c r="B35" s="104"/>
      <c r="C35" s="54" t="s">
        <v>70</v>
      </c>
      <c r="D35" s="349">
        <f>D38+D37+D36</f>
        <v>4201</v>
      </c>
      <c r="E35" s="349">
        <f>E38+E37+E36</f>
        <v>4617</v>
      </c>
      <c r="F35" s="349">
        <f>F38+F37+F36</f>
        <v>4686</v>
      </c>
      <c r="G35" s="349">
        <f>G38+G37+G36</f>
        <v>-3389</v>
      </c>
      <c r="H35" s="348">
        <v>0</v>
      </c>
      <c r="I35" s="276"/>
      <c r="J35" s="50"/>
      <c r="O35" s="29"/>
    </row>
    <row r="36" spans="1:15" ht="15.75">
      <c r="A36" s="202" t="s">
        <v>235</v>
      </c>
      <c r="B36" s="104"/>
      <c r="C36" s="65" t="s">
        <v>151</v>
      </c>
      <c r="D36" s="351">
        <v>4201</v>
      </c>
      <c r="E36" s="351">
        <v>4617</v>
      </c>
      <c r="F36" s="351">
        <v>4686</v>
      </c>
      <c r="G36" s="351">
        <v>3561</v>
      </c>
      <c r="H36" s="351"/>
      <c r="I36" s="354" t="s">
        <v>515</v>
      </c>
      <c r="J36" s="50"/>
      <c r="O36" s="29"/>
    </row>
    <row r="37" spans="1:15" ht="15.75">
      <c r="A37" s="202" t="s">
        <v>236</v>
      </c>
      <c r="B37" s="104"/>
      <c r="C37" s="65" t="s">
        <v>152</v>
      </c>
      <c r="D37" s="269"/>
      <c r="E37" s="269"/>
      <c r="F37" s="269"/>
      <c r="G37" s="351">
        <v>-6950</v>
      </c>
      <c r="H37" s="351"/>
      <c r="I37" s="354" t="s">
        <v>516</v>
      </c>
      <c r="J37" s="50"/>
      <c r="O37" s="29"/>
    </row>
    <row r="38" spans="1:15" ht="15.75">
      <c r="A38" s="202" t="s">
        <v>237</v>
      </c>
      <c r="B38" s="104"/>
      <c r="C38" s="65" t="s">
        <v>153</v>
      </c>
      <c r="D38" s="269"/>
      <c r="E38" s="269"/>
      <c r="F38" s="269"/>
      <c r="G38" s="269"/>
      <c r="H38" s="269"/>
      <c r="I38" s="277"/>
      <c r="J38" s="50"/>
      <c r="O38" s="29"/>
    </row>
    <row r="39" spans="1:15" ht="16.5" thickBot="1">
      <c r="A39" s="189"/>
      <c r="B39" s="104"/>
      <c r="C39" s="54"/>
      <c r="D39" s="319"/>
      <c r="E39" s="320"/>
      <c r="F39" s="320"/>
      <c r="G39" s="320"/>
      <c r="H39" s="318"/>
      <c r="I39" s="275"/>
      <c r="J39" s="50"/>
      <c r="O39" s="29"/>
    </row>
    <row r="40" spans="1:15" ht="17.25" thickBot="1" thickTop="1">
      <c r="A40" s="202" t="s">
        <v>234</v>
      </c>
      <c r="B40" s="104"/>
      <c r="C40" s="205" t="s">
        <v>64</v>
      </c>
      <c r="D40" s="347">
        <f>D8+D11+D22+D24+D27+D35</f>
        <v>-44949</v>
      </c>
      <c r="E40" s="347">
        <f>E8+E11+E22+E24+E27+E35</f>
        <v>-95300.61538461538</v>
      </c>
      <c r="F40" s="347">
        <f>F8+F11+F22+F24+F27+F35</f>
        <v>-159606</v>
      </c>
      <c r="G40" s="347">
        <f>G8+G11+G22+G24+G27+G35</f>
        <v>-440</v>
      </c>
      <c r="H40" s="347">
        <v>-114706.5</v>
      </c>
      <c r="I40" s="278"/>
      <c r="J40" s="45"/>
      <c r="O40" s="29"/>
    </row>
    <row r="41" spans="1:11" ht="16.5" thickTop="1">
      <c r="A41" s="189"/>
      <c r="B41" s="104"/>
      <c r="C41" s="260" t="s">
        <v>43</v>
      </c>
      <c r="D41" s="136"/>
      <c r="E41" s="198"/>
      <c r="F41" s="198"/>
      <c r="G41" s="64"/>
      <c r="H41" s="64"/>
      <c r="I41" s="198"/>
      <c r="J41" s="50"/>
      <c r="K41" s="29"/>
    </row>
    <row r="42" spans="1:11" ht="9" customHeight="1">
      <c r="A42" s="189"/>
      <c r="B42" s="104"/>
      <c r="C42" s="298"/>
      <c r="D42" s="299"/>
      <c r="E42" s="198"/>
      <c r="F42" s="198"/>
      <c r="G42" s="198"/>
      <c r="H42" s="198"/>
      <c r="I42" s="198"/>
      <c r="J42" s="50"/>
      <c r="K42" s="29"/>
    </row>
    <row r="43" spans="1:11" ht="15.75">
      <c r="A43" s="189"/>
      <c r="B43" s="104"/>
      <c r="C43" s="300" t="s">
        <v>37</v>
      </c>
      <c r="D43" s="73"/>
      <c r="E43" s="198"/>
      <c r="F43" s="198"/>
      <c r="G43" s="198"/>
      <c r="H43" s="198"/>
      <c r="I43" s="198"/>
      <c r="J43" s="50"/>
      <c r="K43" s="29"/>
    </row>
    <row r="44" spans="1:11" ht="15.75">
      <c r="A44" s="189"/>
      <c r="B44" s="104"/>
      <c r="C44" s="300" t="s">
        <v>102</v>
      </c>
      <c r="D44" s="73"/>
      <c r="E44" s="198"/>
      <c r="F44" s="198"/>
      <c r="G44" s="198"/>
      <c r="H44" s="198"/>
      <c r="I44" s="198"/>
      <c r="J44" s="50"/>
      <c r="K44" s="29"/>
    </row>
    <row r="45" spans="1:12" ht="12" customHeight="1" thickBot="1">
      <c r="A45" s="249"/>
      <c r="B45" s="238"/>
      <c r="C45" s="93"/>
      <c r="D45" s="62"/>
      <c r="E45" s="62"/>
      <c r="F45" s="62"/>
      <c r="G45" s="62"/>
      <c r="H45" s="62"/>
      <c r="I45" s="62"/>
      <c r="J45" s="63"/>
      <c r="L45" s="29"/>
    </row>
    <row r="46" spans="1:12" ht="16.5" thickTop="1">
      <c r="A46" s="257"/>
      <c r="B46" s="199"/>
      <c r="L46" s="29"/>
    </row>
    <row r="47" ht="15">
      <c r="A47" s="257"/>
    </row>
    <row r="48" spans="1:10" ht="15">
      <c r="A48" s="257"/>
      <c r="B48" s="169" t="s">
        <v>157</v>
      </c>
      <c r="C48" s="95"/>
      <c r="D48" s="67"/>
      <c r="E48" s="67"/>
      <c r="F48" s="67"/>
      <c r="G48" s="67"/>
      <c r="H48" s="67"/>
      <c r="I48" s="67"/>
      <c r="J48" s="68"/>
    </row>
    <row r="49" spans="1:10" ht="23.25">
      <c r="A49" s="257"/>
      <c r="B49" s="258"/>
      <c r="C49" s="242" t="s">
        <v>413</v>
      </c>
      <c r="D49" s="329">
        <f>IF(D40="M",0,D40)-IF(D8="M",0,D8)-IF(D11="M",0,D11)-IF(D18="M",0,D18)-IF(D22="M",0,D22)-IF(D24="M",0,D24)-IF(D27="M",0,D27)-IF(D31="M",0,D31)-IF(D35="M",0,D35)</f>
        <v>0</v>
      </c>
      <c r="E49" s="329">
        <f>IF(E40="M",0,E40)-IF(E8="M",0,E8)-IF(E11="M",0,E11)-IF(E18="M",0,E18)-IF(E22="M",0,E22)-IF(E24="M",0,E24)-IF(E27="M",0,E27)-IF(E31="M",0,E31)-IF(E35="M",0,E35)</f>
        <v>0</v>
      </c>
      <c r="F49" s="329">
        <f>IF(F40="M",0,F40)-IF(F8="M",0,F8)-IF(F11="M",0,F11)-IF(F18="M",0,F18)-IF(F22="M",0,F22)-IF(F24="M",0,F24)-IF(F27="M",0,F27)-IF(F31="M",0,F31)-IF(F35="M",0,F35)</f>
        <v>0</v>
      </c>
      <c r="G49" s="329">
        <f>IF(G40="M",0,G40)-IF(G8="M",0,G8)-IF(G11="M",0,G11)-IF(G18="M",0,G18)-IF(G22="M",0,G22)-IF(G24="M",0,G24)-IF(G27="M",0,G27)-IF(G31="M",0,G31)-IF(G35="M",0,G35)</f>
        <v>0</v>
      </c>
      <c r="H49" s="329">
        <f>IF(H40="M",0,H40)-IF(H8="M",0,H8)-IF(H11="M",0,H11)-IF(H18="M",0,H18)-IF(H22="M",0,H22)-IF(H24="M",0,H24)-IF(H27="M",0,H27)-IF(H31="M",0,H31)-IF(H35="M",0,H35)</f>
        <v>0</v>
      </c>
      <c r="I49" s="69"/>
      <c r="J49" s="70"/>
    </row>
    <row r="50" spans="1:10" ht="15.75">
      <c r="A50" s="257"/>
      <c r="B50" s="258"/>
      <c r="C50" s="242" t="s">
        <v>414</v>
      </c>
      <c r="D50" s="329">
        <f>IF(D11="M",0,D11)-IF(D12="M",0,D12)-IF(D13="M",0,D13)-IF(D14="M",0,D14)</f>
        <v>0</v>
      </c>
      <c r="E50" s="329">
        <f>IF(E11="M",0,E11)-IF(E12="M",0,E12)-IF(E13="M",0,E13)-IF(E14="M",0,E14)</f>
        <v>0</v>
      </c>
      <c r="F50" s="329">
        <f>IF(F11="M",0,F11)-IF(F12="M",0,F12)-IF(F13="M",0,F13)-IF(F14="M",0,F14)</f>
        <v>0</v>
      </c>
      <c r="G50" s="329">
        <f>IF(G11="M",0,G11)-IF(G12="M",0,G12)-IF(G13="M",0,G13)-IF(G14="M",0,G14)</f>
        <v>0</v>
      </c>
      <c r="H50" s="329">
        <f>IF(H11="M",0,H11)-IF(H12="M",0,H12)-IF(H13="M",0,H13)-IF(H14="M",0,H14)</f>
        <v>0</v>
      </c>
      <c r="I50" s="69"/>
      <c r="J50" s="70"/>
    </row>
    <row r="51" spans="1:10" ht="15.75">
      <c r="A51" s="257"/>
      <c r="B51" s="258"/>
      <c r="C51" s="242" t="s">
        <v>415</v>
      </c>
      <c r="D51" s="329">
        <f>D35-SUM(D36:D37)</f>
        <v>0</v>
      </c>
      <c r="E51" s="329">
        <f>E35-SUM(E36:E37)</f>
        <v>0</v>
      </c>
      <c r="F51" s="329">
        <f>F35-SUM(F36:F37)</f>
        <v>0</v>
      </c>
      <c r="G51" s="329">
        <f>G35-SUM(G36:G37)</f>
        <v>0</v>
      </c>
      <c r="H51" s="329">
        <f>H35-SUM(H36:H38)</f>
        <v>0</v>
      </c>
      <c r="I51" s="69"/>
      <c r="J51" s="70"/>
    </row>
    <row r="52" spans="1:10" ht="15.75">
      <c r="A52" s="257"/>
      <c r="B52" s="243" t="s">
        <v>408</v>
      </c>
      <c r="C52" s="242"/>
      <c r="D52" s="327"/>
      <c r="E52" s="327"/>
      <c r="F52" s="327"/>
      <c r="G52" s="327"/>
      <c r="H52" s="327"/>
      <c r="I52" s="69"/>
      <c r="J52" s="70"/>
    </row>
    <row r="53" spans="1:10" ht="15.75">
      <c r="A53" s="257"/>
      <c r="B53" s="259"/>
      <c r="C53" s="246" t="s">
        <v>416</v>
      </c>
      <c r="D53" s="328">
        <f>IF('Table 1'!E13="M",0,'Table 1'!E13)-IF('Table 2C'!D40="M",0,'Table 2C'!D40)</f>
        <v>0</v>
      </c>
      <c r="E53" s="328">
        <f>IF('Table 1'!F13="M",0,'Table 1'!F13)-IF('Table 2C'!E40="M",0,'Table 2C'!E40)</f>
        <v>0</v>
      </c>
      <c r="F53" s="328">
        <f>IF('Table 1'!G13="M",0,'Table 1'!G13)-IF('Table 2C'!F40="M",0,'Table 2C'!F40)</f>
        <v>0</v>
      </c>
      <c r="G53" s="328">
        <f>IF('Table 1'!H13="M",0,'Table 1'!H13)-IF('Table 2C'!G40="M",0,'Table 2C'!G40)</f>
        <v>0</v>
      </c>
      <c r="H53" s="328">
        <f>IF('Table 1'!I13="M",0,'Table 1'!I13)-IF('Table 2C'!H40="M",0,'Table 2C'!H40)</f>
        <v>0</v>
      </c>
      <c r="I53" s="71"/>
      <c r="J53" s="72"/>
    </row>
    <row r="54" spans="1:8" ht="15.75">
      <c r="A54" s="257"/>
      <c r="D54" s="330"/>
      <c r="E54" s="330"/>
      <c r="F54" s="330"/>
      <c r="G54" s="330"/>
      <c r="H54" s="330"/>
    </row>
    <row r="55" ht="15">
      <c r="A55" s="257"/>
    </row>
    <row r="56" ht="15">
      <c r="A56" s="257"/>
    </row>
    <row r="57" ht="15">
      <c r="A57" s="257"/>
    </row>
    <row r="58" ht="15">
      <c r="A58" s="257"/>
    </row>
    <row r="59" ht="15">
      <c r="A59" s="257"/>
    </row>
    <row r="60" ht="15">
      <c r="A60" s="64"/>
    </row>
    <row r="61" ht="15">
      <c r="A61" s="64"/>
    </row>
    <row r="62" ht="15">
      <c r="A62" s="64"/>
    </row>
    <row r="63" ht="15">
      <c r="A63" s="64"/>
    </row>
    <row r="64" ht="15">
      <c r="A64" s="198"/>
    </row>
    <row r="65" ht="15">
      <c r="A65" s="198"/>
    </row>
  </sheetData>
  <sheetProtection password="CD52" sheet="1" objects="1" scenarios="1"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 transitionEvaluation="1">
    <pageSetUpPr fitToPage="1"/>
  </sheetPr>
  <dimension ref="A1:O65"/>
  <sheetViews>
    <sheetView showGridLines="0" defaultGridColor="0" zoomScale="70" zoomScaleNormal="70" colorId="22" workbookViewId="0" topLeftCell="B1">
      <selection activeCell="C46" sqref="C45:C46"/>
    </sheetView>
  </sheetViews>
  <sheetFormatPr defaultColWidth="9.77734375" defaultRowHeight="15"/>
  <cols>
    <col min="1" max="1" width="14.21484375" style="43" hidden="1" customWidth="1"/>
    <col min="2" max="2" width="3.77734375" style="28" customWidth="1"/>
    <col min="3" max="3" width="67.4453125" style="94" customWidth="1"/>
    <col min="4" max="4" width="10.99609375" style="28" customWidth="1"/>
    <col min="5" max="6" width="10.77734375" style="28" customWidth="1"/>
    <col min="7" max="8" width="10.6640625" style="28" customWidth="1"/>
    <col min="9" max="9" width="72.77734375" style="28" customWidth="1"/>
    <col min="10" max="10" width="5.3359375" style="28" customWidth="1"/>
    <col min="11" max="11" width="0.9921875" style="28" customWidth="1"/>
    <col min="12" max="12" width="0.55078125" style="28" customWidth="1"/>
    <col min="13" max="13" width="9.77734375" style="28" customWidth="1"/>
    <col min="14" max="14" width="40.77734375" style="28" customWidth="1"/>
    <col min="15" max="16384" width="9.77734375" style="28" customWidth="1"/>
  </cols>
  <sheetData>
    <row r="1" spans="1:12" ht="18">
      <c r="A1" s="60"/>
      <c r="B1" s="199"/>
      <c r="C1" s="85" t="s">
        <v>85</v>
      </c>
      <c r="D1" s="27"/>
      <c r="L1" s="29"/>
    </row>
    <row r="2" spans="1:11" ht="11.25" customHeight="1" thickBot="1">
      <c r="A2" s="60"/>
      <c r="B2" s="199"/>
      <c r="C2" s="86"/>
      <c r="D2" s="30"/>
      <c r="K2" s="29"/>
    </row>
    <row r="3" spans="1:11" ht="16.5" thickTop="1">
      <c r="A3" s="200"/>
      <c r="B3" s="201"/>
      <c r="C3" s="87"/>
      <c r="D3" s="31"/>
      <c r="E3" s="32"/>
      <c r="F3" s="32"/>
      <c r="G3" s="32"/>
      <c r="H3" s="32"/>
      <c r="I3" s="312"/>
      <c r="J3" s="33"/>
      <c r="K3" s="29"/>
    </row>
    <row r="4" spans="1:15" ht="15.75">
      <c r="A4" s="202"/>
      <c r="B4" s="104"/>
      <c r="C4" s="306" t="s">
        <v>525</v>
      </c>
      <c r="D4" s="34"/>
      <c r="E4" s="35"/>
      <c r="F4" s="35" t="s">
        <v>2</v>
      </c>
      <c r="G4" s="35"/>
      <c r="H4" s="35"/>
      <c r="I4" s="326"/>
      <c r="J4" s="296"/>
      <c r="O4" s="29"/>
    </row>
    <row r="5" spans="1:15" ht="15.75">
      <c r="A5" s="202" t="s">
        <v>158</v>
      </c>
      <c r="B5" s="104"/>
      <c r="C5" s="79" t="s">
        <v>526</v>
      </c>
      <c r="D5" s="38">
        <v>2004</v>
      </c>
      <c r="E5" s="38">
        <v>2005</v>
      </c>
      <c r="F5" s="38">
        <v>2006</v>
      </c>
      <c r="G5" s="38">
        <v>2007</v>
      </c>
      <c r="H5" s="38">
        <v>2008</v>
      </c>
      <c r="I5" s="203"/>
      <c r="J5" s="296"/>
      <c r="O5" s="29"/>
    </row>
    <row r="6" spans="1:15" ht="15.75">
      <c r="A6" s="202"/>
      <c r="B6" s="104"/>
      <c r="C6" s="306" t="s">
        <v>527</v>
      </c>
      <c r="D6" s="302" t="s">
        <v>518</v>
      </c>
      <c r="E6" s="302" t="s">
        <v>518</v>
      </c>
      <c r="F6" s="305" t="s">
        <v>518</v>
      </c>
      <c r="G6" s="302" t="s">
        <v>519</v>
      </c>
      <c r="H6" s="40" t="s">
        <v>5</v>
      </c>
      <c r="I6" s="203"/>
      <c r="J6" s="296"/>
      <c r="O6" s="29"/>
    </row>
    <row r="7" spans="1:15" ht="10.5" customHeight="1" thickBot="1">
      <c r="A7" s="202"/>
      <c r="B7" s="104"/>
      <c r="C7" s="297"/>
      <c r="D7" s="41"/>
      <c r="E7" s="41"/>
      <c r="F7" s="41"/>
      <c r="G7" s="41"/>
      <c r="H7" s="325"/>
      <c r="I7" s="122"/>
      <c r="J7" s="296"/>
      <c r="O7" s="29"/>
    </row>
    <row r="8" spans="1:15" ht="17.25" thickBot="1" thickTop="1">
      <c r="A8" s="202" t="s">
        <v>244</v>
      </c>
      <c r="B8" s="104"/>
      <c r="C8" s="253" t="s">
        <v>73</v>
      </c>
      <c r="D8" s="347">
        <v>-423903</v>
      </c>
      <c r="E8" s="347">
        <v>-468807</v>
      </c>
      <c r="F8" s="347">
        <v>-130793</v>
      </c>
      <c r="G8" s="347">
        <v>27614</v>
      </c>
      <c r="H8" s="347">
        <v>-6973.5</v>
      </c>
      <c r="I8" s="313"/>
      <c r="J8" s="45"/>
      <c r="O8" s="29"/>
    </row>
    <row r="9" spans="1:15" ht="16.5" thickTop="1">
      <c r="A9" s="202"/>
      <c r="B9" s="104"/>
      <c r="C9" s="90" t="s">
        <v>76</v>
      </c>
      <c r="D9" s="47"/>
      <c r="E9" s="48"/>
      <c r="F9" s="48"/>
      <c r="G9" s="48"/>
      <c r="H9" s="48"/>
      <c r="I9" s="322"/>
      <c r="J9" s="50"/>
      <c r="O9" s="29"/>
    </row>
    <row r="10" spans="1:15" ht="6" customHeight="1">
      <c r="A10" s="202"/>
      <c r="B10" s="104"/>
      <c r="C10" s="90"/>
      <c r="D10" s="51"/>
      <c r="E10" s="52"/>
      <c r="F10" s="52"/>
      <c r="G10" s="52"/>
      <c r="H10" s="52"/>
      <c r="I10" s="323"/>
      <c r="J10" s="50"/>
      <c r="O10" s="29"/>
    </row>
    <row r="11" spans="1:15" ht="15.75">
      <c r="A11" s="202" t="s">
        <v>245</v>
      </c>
      <c r="B11" s="254"/>
      <c r="C11" s="255" t="s">
        <v>77</v>
      </c>
      <c r="D11" s="348">
        <f>SUM(D12:D14)</f>
        <v>716</v>
      </c>
      <c r="E11" s="348">
        <f>SUM(E12:E14)</f>
        <v>1126</v>
      </c>
      <c r="F11" s="348">
        <f>SUM(F12:F14)</f>
        <v>977</v>
      </c>
      <c r="G11" s="348">
        <f>SUM(G12:G14)</f>
        <v>887</v>
      </c>
      <c r="H11" s="348">
        <v>530.1</v>
      </c>
      <c r="I11" s="324"/>
      <c r="J11" s="50"/>
      <c r="O11" s="29"/>
    </row>
    <row r="12" spans="1:15" ht="15.75">
      <c r="A12" s="202" t="s">
        <v>246</v>
      </c>
      <c r="B12" s="104"/>
      <c r="C12" s="54" t="s">
        <v>78</v>
      </c>
      <c r="D12" s="361">
        <v>740</v>
      </c>
      <c r="E12" s="361">
        <v>1133</v>
      </c>
      <c r="F12" s="361">
        <v>1148</v>
      </c>
      <c r="G12" s="361">
        <v>889</v>
      </c>
      <c r="H12" s="348">
        <v>530.1</v>
      </c>
      <c r="I12" s="276"/>
      <c r="J12" s="50"/>
      <c r="O12" s="29"/>
    </row>
    <row r="13" spans="1:15" ht="15.75">
      <c r="A13" s="202" t="s">
        <v>247</v>
      </c>
      <c r="B13" s="104"/>
      <c r="C13" s="54" t="s">
        <v>79</v>
      </c>
      <c r="D13" s="349">
        <v>-24</v>
      </c>
      <c r="E13" s="349">
        <v>-7</v>
      </c>
      <c r="F13" s="349">
        <v>-171</v>
      </c>
      <c r="G13" s="349">
        <v>-2</v>
      </c>
      <c r="H13" s="348"/>
      <c r="I13" s="276"/>
      <c r="J13" s="50"/>
      <c r="O13" s="29"/>
    </row>
    <row r="14" spans="1:15" ht="15.75">
      <c r="A14" s="202" t="s">
        <v>248</v>
      </c>
      <c r="B14" s="104"/>
      <c r="C14" s="54" t="s">
        <v>42</v>
      </c>
      <c r="D14" s="349" t="s">
        <v>492</v>
      </c>
      <c r="E14" s="349" t="s">
        <v>492</v>
      </c>
      <c r="F14" s="349" t="s">
        <v>492</v>
      </c>
      <c r="G14" s="349" t="s">
        <v>492</v>
      </c>
      <c r="H14" s="348">
        <v>0</v>
      </c>
      <c r="I14" s="276"/>
      <c r="J14" s="50"/>
      <c r="O14" s="29"/>
    </row>
    <row r="15" spans="1:15" ht="15.75">
      <c r="A15" s="202" t="s">
        <v>249</v>
      </c>
      <c r="B15" s="104"/>
      <c r="C15" s="65" t="s">
        <v>151</v>
      </c>
      <c r="D15" s="269"/>
      <c r="E15" s="269"/>
      <c r="F15" s="269"/>
      <c r="G15" s="269"/>
      <c r="H15" s="269"/>
      <c r="I15" s="277"/>
      <c r="J15" s="50"/>
      <c r="O15" s="29"/>
    </row>
    <row r="16" spans="1:15" ht="15.75">
      <c r="A16" s="202" t="s">
        <v>250</v>
      </c>
      <c r="B16" s="104"/>
      <c r="C16" s="65" t="s">
        <v>152</v>
      </c>
      <c r="D16" s="269"/>
      <c r="E16" s="269"/>
      <c r="F16" s="269"/>
      <c r="G16" s="269"/>
      <c r="H16" s="269"/>
      <c r="I16" s="277"/>
      <c r="J16" s="50"/>
      <c r="O16" s="29"/>
    </row>
    <row r="17" spans="1:15" ht="15.75">
      <c r="A17" s="202"/>
      <c r="B17" s="104"/>
      <c r="C17" s="206"/>
      <c r="D17" s="66"/>
      <c r="E17" s="77"/>
      <c r="F17" s="77"/>
      <c r="G17" s="77"/>
      <c r="H17" s="78"/>
      <c r="I17" s="276"/>
      <c r="J17" s="50"/>
      <c r="O17" s="29"/>
    </row>
    <row r="18" spans="1:15" ht="15.75">
      <c r="A18" s="202" t="s">
        <v>251</v>
      </c>
      <c r="B18" s="104"/>
      <c r="C18" s="54" t="s">
        <v>479</v>
      </c>
      <c r="D18" s="268"/>
      <c r="E18" s="268"/>
      <c r="F18" s="268"/>
      <c r="G18" s="268"/>
      <c r="H18" s="348">
        <v>0</v>
      </c>
      <c r="I18" s="276"/>
      <c r="J18" s="50"/>
      <c r="O18" s="29"/>
    </row>
    <row r="19" spans="1:15" ht="15.75">
      <c r="A19" s="202" t="s">
        <v>252</v>
      </c>
      <c r="B19" s="254"/>
      <c r="C19" s="65" t="s">
        <v>151</v>
      </c>
      <c r="D19" s="269"/>
      <c r="E19" s="269"/>
      <c r="F19" s="269"/>
      <c r="G19" s="269"/>
      <c r="H19" s="269"/>
      <c r="I19" s="277"/>
      <c r="J19" s="50"/>
      <c r="O19" s="29"/>
    </row>
    <row r="20" spans="1:15" ht="15.75">
      <c r="A20" s="202" t="s">
        <v>475</v>
      </c>
      <c r="B20" s="254"/>
      <c r="C20" s="65" t="s">
        <v>152</v>
      </c>
      <c r="D20" s="271"/>
      <c r="E20" s="271"/>
      <c r="F20" s="271"/>
      <c r="G20" s="271"/>
      <c r="H20" s="271"/>
      <c r="I20" s="321"/>
      <c r="J20" s="50"/>
      <c r="O20" s="29"/>
    </row>
    <row r="21" spans="1:15" ht="15.75">
      <c r="A21" s="202"/>
      <c r="B21" s="254"/>
      <c r="C21" s="65"/>
      <c r="D21" s="66"/>
      <c r="E21" s="77"/>
      <c r="F21" s="77"/>
      <c r="G21" s="77"/>
      <c r="H21" s="78"/>
      <c r="I21" s="276"/>
      <c r="J21" s="50"/>
      <c r="O21" s="29"/>
    </row>
    <row r="22" spans="1:15" ht="15.75">
      <c r="A22" s="202" t="s">
        <v>253</v>
      </c>
      <c r="B22" s="254"/>
      <c r="C22" s="54" t="s">
        <v>74</v>
      </c>
      <c r="D22" s="349">
        <v>0</v>
      </c>
      <c r="E22" s="349">
        <v>0</v>
      </c>
      <c r="F22" s="349">
        <v>0</v>
      </c>
      <c r="G22" s="349">
        <v>0</v>
      </c>
      <c r="H22" s="348">
        <v>0</v>
      </c>
      <c r="I22" s="276"/>
      <c r="J22" s="50"/>
      <c r="O22" s="29"/>
    </row>
    <row r="23" spans="1:15" ht="15.75">
      <c r="A23" s="202"/>
      <c r="B23" s="254"/>
      <c r="C23" s="65"/>
      <c r="D23" s="66"/>
      <c r="E23" s="77"/>
      <c r="F23" s="77"/>
      <c r="G23" s="77"/>
      <c r="H23" s="78"/>
      <c r="I23" s="276"/>
      <c r="J23" s="50"/>
      <c r="O23" s="29"/>
    </row>
    <row r="24" spans="1:15" ht="15.75">
      <c r="A24" s="202" t="s">
        <v>254</v>
      </c>
      <c r="B24" s="254"/>
      <c r="C24" s="54" t="s">
        <v>97</v>
      </c>
      <c r="D24" s="349">
        <f>+D25+D26</f>
        <v>16801</v>
      </c>
      <c r="E24" s="349">
        <f>+E25+E26</f>
        <v>16731</v>
      </c>
      <c r="F24" s="349">
        <f>+F25+F26</f>
        <v>43347</v>
      </c>
      <c r="G24" s="349">
        <f>+G25+G26</f>
        <v>14228</v>
      </c>
      <c r="H24" s="348">
        <v>29000</v>
      </c>
      <c r="I24" s="276"/>
      <c r="J24" s="50"/>
      <c r="O24" s="29"/>
    </row>
    <row r="25" spans="1:15" ht="15.75">
      <c r="A25" s="202" t="s">
        <v>255</v>
      </c>
      <c r="B25" s="254"/>
      <c r="C25" s="65" t="s">
        <v>151</v>
      </c>
      <c r="D25" s="351">
        <v>1</v>
      </c>
      <c r="E25" s="351">
        <v>-4</v>
      </c>
      <c r="F25" s="351">
        <v>-2</v>
      </c>
      <c r="G25" s="351">
        <v>7</v>
      </c>
      <c r="H25" s="351"/>
      <c r="I25" s="354" t="s">
        <v>514</v>
      </c>
      <c r="J25" s="50"/>
      <c r="O25" s="29"/>
    </row>
    <row r="26" spans="1:15" ht="15.75">
      <c r="A26" s="202" t="s">
        <v>476</v>
      </c>
      <c r="B26" s="254"/>
      <c r="C26" s="65" t="s">
        <v>152</v>
      </c>
      <c r="D26" s="358">
        <v>16800</v>
      </c>
      <c r="E26" s="358">
        <v>16735</v>
      </c>
      <c r="F26" s="358">
        <v>43349</v>
      </c>
      <c r="G26" s="351">
        <v>14221</v>
      </c>
      <c r="H26" s="351">
        <v>29000</v>
      </c>
      <c r="I26" s="354" t="s">
        <v>517</v>
      </c>
      <c r="J26" s="50"/>
      <c r="O26" s="29"/>
    </row>
    <row r="27" spans="1:15" ht="15.75">
      <c r="A27" s="202" t="s">
        <v>256</v>
      </c>
      <c r="B27" s="104"/>
      <c r="C27" s="54" t="s">
        <v>68</v>
      </c>
      <c r="D27" s="349">
        <v>-4254</v>
      </c>
      <c r="E27" s="349">
        <v>-10288</v>
      </c>
      <c r="F27" s="349">
        <v>-5384</v>
      </c>
      <c r="G27" s="349">
        <v>3652</v>
      </c>
      <c r="H27" s="348">
        <v>918.6</v>
      </c>
      <c r="I27" s="276"/>
      <c r="J27" s="50"/>
      <c r="O27" s="29"/>
    </row>
    <row r="28" spans="1:15" ht="15.75">
      <c r="A28" s="202" t="s">
        <v>257</v>
      </c>
      <c r="B28" s="104"/>
      <c r="C28" s="65" t="s">
        <v>151</v>
      </c>
      <c r="D28" s="269"/>
      <c r="E28" s="269"/>
      <c r="F28" s="269"/>
      <c r="G28" s="269"/>
      <c r="H28" s="351">
        <v>918.6</v>
      </c>
      <c r="I28" s="354" t="s">
        <v>523</v>
      </c>
      <c r="J28" s="50"/>
      <c r="O28" s="29"/>
    </row>
    <row r="29" spans="1:15" ht="15.75">
      <c r="A29" s="202" t="s">
        <v>477</v>
      </c>
      <c r="B29" s="104"/>
      <c r="C29" s="65" t="s">
        <v>152</v>
      </c>
      <c r="D29" s="269"/>
      <c r="E29" s="269"/>
      <c r="F29" s="269"/>
      <c r="G29" s="269"/>
      <c r="H29" s="269"/>
      <c r="I29" s="277"/>
      <c r="J29" s="50"/>
      <c r="O29" s="29"/>
    </row>
    <row r="30" spans="1:15" ht="15.75">
      <c r="A30" s="202"/>
      <c r="B30" s="254"/>
      <c r="C30" s="54"/>
      <c r="D30" s="55"/>
      <c r="E30" s="56"/>
      <c r="F30" s="56"/>
      <c r="G30" s="56"/>
      <c r="H30" s="78"/>
      <c r="I30" s="276"/>
      <c r="J30" s="50"/>
      <c r="O30" s="29"/>
    </row>
    <row r="31" spans="1:15" ht="15.75">
      <c r="A31" s="202" t="s">
        <v>258</v>
      </c>
      <c r="B31" s="104"/>
      <c r="C31" s="54" t="s">
        <v>81</v>
      </c>
      <c r="D31" s="268" t="s">
        <v>492</v>
      </c>
      <c r="E31" s="268" t="s">
        <v>492</v>
      </c>
      <c r="F31" s="268" t="s">
        <v>492</v>
      </c>
      <c r="G31" s="268" t="s">
        <v>492</v>
      </c>
      <c r="H31" s="348">
        <v>0</v>
      </c>
      <c r="I31" s="276"/>
      <c r="J31" s="50"/>
      <c r="O31" s="29"/>
    </row>
    <row r="32" spans="1:15" ht="15.75">
      <c r="A32" s="202" t="s">
        <v>259</v>
      </c>
      <c r="B32" s="254"/>
      <c r="C32" s="65" t="s">
        <v>151</v>
      </c>
      <c r="D32" s="269"/>
      <c r="E32" s="269"/>
      <c r="F32" s="269"/>
      <c r="G32" s="269"/>
      <c r="H32" s="269"/>
      <c r="I32" s="277"/>
      <c r="J32" s="50"/>
      <c r="O32" s="29"/>
    </row>
    <row r="33" spans="1:15" ht="15.75">
      <c r="A33" s="202" t="s">
        <v>478</v>
      </c>
      <c r="B33" s="254"/>
      <c r="C33" s="65" t="s">
        <v>152</v>
      </c>
      <c r="D33" s="269"/>
      <c r="E33" s="269"/>
      <c r="F33" s="269"/>
      <c r="G33" s="269"/>
      <c r="H33" s="269"/>
      <c r="I33" s="277"/>
      <c r="J33" s="50"/>
      <c r="O33" s="29"/>
    </row>
    <row r="34" spans="1:15" ht="15.75">
      <c r="A34" s="202"/>
      <c r="B34" s="256"/>
      <c r="C34" s="54"/>
      <c r="D34" s="55"/>
      <c r="E34" s="56"/>
      <c r="F34" s="56"/>
      <c r="G34" s="56"/>
      <c r="H34" s="78"/>
      <c r="I34" s="276"/>
      <c r="J34" s="50"/>
      <c r="O34" s="29"/>
    </row>
    <row r="35" spans="1:15" ht="15.75">
      <c r="A35" s="202" t="s">
        <v>260</v>
      </c>
      <c r="B35" s="104"/>
      <c r="C35" s="54" t="s">
        <v>70</v>
      </c>
      <c r="D35" s="349">
        <f>+D36</f>
        <v>348968</v>
      </c>
      <c r="E35" s="349">
        <f>+E36</f>
        <v>423903</v>
      </c>
      <c r="F35" s="349">
        <f>+F36</f>
        <v>468806</v>
      </c>
      <c r="G35" s="349">
        <f>+G36</f>
        <v>130793</v>
      </c>
      <c r="H35" s="348">
        <v>0</v>
      </c>
      <c r="I35" s="276"/>
      <c r="J35" s="50"/>
      <c r="O35" s="29"/>
    </row>
    <row r="36" spans="1:15" ht="15.75">
      <c r="A36" s="202" t="s">
        <v>261</v>
      </c>
      <c r="B36" s="104"/>
      <c r="C36" s="65" t="s">
        <v>151</v>
      </c>
      <c r="D36" s="351">
        <v>348968</v>
      </c>
      <c r="E36" s="351">
        <v>423903</v>
      </c>
      <c r="F36" s="351">
        <v>468806</v>
      </c>
      <c r="G36" s="351">
        <v>130793</v>
      </c>
      <c r="H36" s="351"/>
      <c r="I36" s="277"/>
      <c r="J36" s="50"/>
      <c r="O36" s="29"/>
    </row>
    <row r="37" spans="1:15" ht="15.75">
      <c r="A37" s="202" t="s">
        <v>262</v>
      </c>
      <c r="B37" s="104"/>
      <c r="C37" s="65" t="s">
        <v>152</v>
      </c>
      <c r="D37" s="269"/>
      <c r="E37" s="269"/>
      <c r="F37" s="269"/>
      <c r="G37" s="269"/>
      <c r="H37" s="269"/>
      <c r="I37" s="277"/>
      <c r="J37" s="50"/>
      <c r="O37" s="29"/>
    </row>
    <row r="38" spans="1:15" ht="15.75">
      <c r="A38" s="202" t="s">
        <v>263</v>
      </c>
      <c r="B38" s="104"/>
      <c r="C38" s="65" t="s">
        <v>153</v>
      </c>
      <c r="D38" s="269"/>
      <c r="E38" s="269"/>
      <c r="F38" s="269"/>
      <c r="G38" s="269"/>
      <c r="H38" s="269"/>
      <c r="I38" s="277"/>
      <c r="J38" s="50"/>
      <c r="O38" s="29"/>
    </row>
    <row r="39" spans="1:15" ht="16.5" thickBot="1">
      <c r="A39" s="189"/>
      <c r="B39" s="254"/>
      <c r="C39" s="206"/>
      <c r="D39" s="55"/>
      <c r="E39" s="56"/>
      <c r="F39" s="56"/>
      <c r="G39" s="56"/>
      <c r="H39" s="318"/>
      <c r="I39" s="276"/>
      <c r="J39" s="50"/>
      <c r="O39" s="29"/>
    </row>
    <row r="40" spans="1:15" ht="17.25" thickBot="1" thickTop="1">
      <c r="A40" s="202" t="s">
        <v>264</v>
      </c>
      <c r="B40" s="238"/>
      <c r="C40" s="205" t="s">
        <v>65</v>
      </c>
      <c r="D40" s="347">
        <f>+D8+D11+D22+D24+D27+D35</f>
        <v>-61672</v>
      </c>
      <c r="E40" s="347">
        <f>+E8+E11+E22+E24+E27+E35</f>
        <v>-37335</v>
      </c>
      <c r="F40" s="347">
        <f>+F8+F11+F22+F24+F27+F35</f>
        <v>376953</v>
      </c>
      <c r="G40" s="347">
        <f>+G8+G11+G22+G24+G27+G35</f>
        <v>177174</v>
      </c>
      <c r="H40" s="347">
        <v>23475.2</v>
      </c>
      <c r="I40" s="314"/>
      <c r="J40" s="45"/>
      <c r="O40" s="29"/>
    </row>
    <row r="41" spans="1:11" ht="16.5" thickTop="1">
      <c r="A41" s="189"/>
      <c r="B41" s="104"/>
      <c r="C41" s="91" t="s">
        <v>43</v>
      </c>
      <c r="D41" s="59"/>
      <c r="E41" s="43"/>
      <c r="F41" s="43"/>
      <c r="G41" s="60"/>
      <c r="H41" s="60"/>
      <c r="I41" s="43"/>
      <c r="J41" s="50"/>
      <c r="K41" s="29"/>
    </row>
    <row r="42" spans="1:11" ht="9" customHeight="1">
      <c r="A42" s="189"/>
      <c r="B42" s="104"/>
      <c r="C42" s="92"/>
      <c r="D42" s="61"/>
      <c r="E42" s="43"/>
      <c r="F42" s="43"/>
      <c r="G42" s="43"/>
      <c r="H42" s="43"/>
      <c r="I42" s="43"/>
      <c r="J42" s="50"/>
      <c r="K42" s="29"/>
    </row>
    <row r="43" spans="1:11" ht="15.75">
      <c r="A43" s="189"/>
      <c r="B43" s="104"/>
      <c r="C43" s="88" t="s">
        <v>37</v>
      </c>
      <c r="D43" s="29"/>
      <c r="E43" s="43"/>
      <c r="F43" s="43"/>
      <c r="G43" s="43"/>
      <c r="H43" s="43"/>
      <c r="I43" s="43"/>
      <c r="J43" s="50"/>
      <c r="K43" s="29"/>
    </row>
    <row r="44" spans="1:11" ht="15.75">
      <c r="A44" s="189"/>
      <c r="B44" s="104"/>
      <c r="C44" s="88" t="s">
        <v>102</v>
      </c>
      <c r="D44" s="29"/>
      <c r="E44" s="43"/>
      <c r="F44" s="43"/>
      <c r="G44" s="43"/>
      <c r="H44" s="43"/>
      <c r="I44" s="43"/>
      <c r="J44" s="50"/>
      <c r="K44" s="29"/>
    </row>
    <row r="45" spans="1:12" ht="12" customHeight="1" thickBot="1">
      <c r="A45" s="249"/>
      <c r="B45" s="238"/>
      <c r="C45" s="93"/>
      <c r="D45" s="62"/>
      <c r="E45" s="62"/>
      <c r="F45" s="62"/>
      <c r="G45" s="62"/>
      <c r="H45" s="62"/>
      <c r="I45" s="62"/>
      <c r="J45" s="63"/>
      <c r="L45" s="29"/>
    </row>
    <row r="46" spans="1:12" ht="16.5" thickTop="1">
      <c r="A46" s="257"/>
      <c r="B46" s="199"/>
      <c r="L46" s="29"/>
    </row>
    <row r="47" ht="15">
      <c r="A47" s="257"/>
    </row>
    <row r="48" spans="1:10" ht="15">
      <c r="A48" s="257"/>
      <c r="B48" s="169" t="s">
        <v>157</v>
      </c>
      <c r="C48" s="95"/>
      <c r="D48" s="67"/>
      <c r="E48" s="67"/>
      <c r="F48" s="67"/>
      <c r="G48" s="67"/>
      <c r="H48" s="67"/>
      <c r="I48" s="67"/>
      <c r="J48" s="68"/>
    </row>
    <row r="49" spans="1:10" ht="23.25">
      <c r="A49" s="257"/>
      <c r="B49" s="258"/>
      <c r="C49" s="242" t="s">
        <v>417</v>
      </c>
      <c r="D49" s="329">
        <f>IF(D40="M",0,D40)-IF(D8="M",0,D8)-IF(D11="M",0,D11)-IF(D18="M",0,D18)-IF(D22="M",0,D22)-IF(D24="M",0,D24)-IF(D27="M",0,D27)-IF(D31="M",0,D31)-IF(D35="M",0,D35)</f>
        <v>0</v>
      </c>
      <c r="E49" s="329">
        <f>IF(E40="M",0,E40)-IF(E8="M",0,E8)-IF(E11="M",0,E11)-IF(E18="M",0,E18)-IF(E22="M",0,E22)-IF(E24="M",0,E24)-IF(E27="M",0,E27)-IF(E31="M",0,E31)-IF(E35="M",0,E35)</f>
        <v>0</v>
      </c>
      <c r="F49" s="329">
        <f>IF(F40="M",0,F40)-IF(F8="M",0,F8)-IF(F11="M",0,F11)-IF(F18="M",0,F18)-IF(F22="M",0,F22)-IF(F24="M",0,F24)-IF(F27="M",0,F27)-IF(F31="M",0,F31)-IF(F35="M",0,F35)</f>
        <v>0</v>
      </c>
      <c r="G49" s="329">
        <f>IF(G40="M",0,G40)-IF(G8="M",0,G8)-IF(G11="M",0,G11)-IF(G18="M",0,G18)-IF(G22="M",0,G22)-IF(G24="M",0,G24)-IF(G27="M",0,G27)-IF(G31="M",0,G31)-IF(G35="M",0,G35)</f>
        <v>0</v>
      </c>
      <c r="H49" s="329">
        <f>IF(H40="M",0,H40)-IF(H8="M",0,H8)-IF(H11="M",0,H11)-IF(H18="M",0,H18)-IF(H22="M",0,H22)-IF(H24="M",0,H24)-IF(H27="M",0,H27)-IF(H31="M",0,H31)-IF(H35="M",0,H35)</f>
        <v>2.1600499167107046E-12</v>
      </c>
      <c r="I49" s="69"/>
      <c r="J49" s="70"/>
    </row>
    <row r="50" spans="1:10" ht="15.75">
      <c r="A50" s="257"/>
      <c r="B50" s="258"/>
      <c r="C50" s="242" t="s">
        <v>418</v>
      </c>
      <c r="D50" s="329">
        <f>IF(D11="M",0,D11)-IF(D12="M",0,D12)-IF(D13="M",0,D13)-IF(D14="M",0,D14)</f>
        <v>0</v>
      </c>
      <c r="E50" s="329">
        <f>IF(E11="M",0,E11)-IF(E12="M",0,E12)-IF(E13="M",0,E13)-IF(E14="M",0,E14)</f>
        <v>0</v>
      </c>
      <c r="F50" s="329">
        <f>IF(F11="M",0,F11)-IF(F12="M",0,F12)-IF(F13="M",0,F13)-IF(F14="M",0,F14)</f>
        <v>0</v>
      </c>
      <c r="G50" s="329">
        <f>IF(G11="M",0,G11)-IF(G12="M",0,G12)-IF(G13="M",0,G13)-IF(G14="M",0,G14)</f>
        <v>0</v>
      </c>
      <c r="H50" s="329">
        <f>IF(H11="M",0,H11)-IF(H12="M",0,H12)-IF(H13="M",0,H13)-IF(H14="M",0,H14)</f>
        <v>0</v>
      </c>
      <c r="I50" s="69"/>
      <c r="J50" s="70"/>
    </row>
    <row r="51" spans="1:10" ht="15.75">
      <c r="A51" s="257"/>
      <c r="B51" s="258"/>
      <c r="C51" s="242" t="s">
        <v>419</v>
      </c>
      <c r="D51" s="329">
        <f>D35-SUM(D36:D39)</f>
        <v>0</v>
      </c>
      <c r="E51" s="329">
        <f>E35-SUM(E36:E39)</f>
        <v>0</v>
      </c>
      <c r="F51" s="329">
        <f>F35-SUM(F36:F39)</f>
        <v>0</v>
      </c>
      <c r="G51" s="329">
        <f>G35-SUM(G36:G39)</f>
        <v>0</v>
      </c>
      <c r="H51" s="329">
        <f>H35-SUM(H36:H39)</f>
        <v>0</v>
      </c>
      <c r="I51" s="69"/>
      <c r="J51" s="70"/>
    </row>
    <row r="52" spans="1:10" ht="15.75">
      <c r="A52" s="257"/>
      <c r="B52" s="243" t="s">
        <v>408</v>
      </c>
      <c r="C52" s="242"/>
      <c r="D52" s="327"/>
      <c r="E52" s="327"/>
      <c r="F52" s="327"/>
      <c r="G52" s="327"/>
      <c r="H52" s="327"/>
      <c r="I52" s="69"/>
      <c r="J52" s="70"/>
    </row>
    <row r="53" spans="1:10" ht="15.75">
      <c r="A53" s="257"/>
      <c r="B53" s="259"/>
      <c r="C53" s="246" t="s">
        <v>420</v>
      </c>
      <c r="D53" s="328">
        <f>IF('Table 1'!E14="M",0,'Table 1'!E14)-IF('Table 2D'!D40="M",0,'Table 2D'!D40)</f>
        <v>0</v>
      </c>
      <c r="E53" s="328">
        <f>IF('Table 1'!F14="M",0,'Table 1'!F14)-IF('Table 2D'!E40="M",0,'Table 2D'!E40)</f>
        <v>0</v>
      </c>
      <c r="F53" s="328">
        <f>IF('Table 1'!G14="M",0,'Table 1'!G14)-IF('Table 2D'!F40="M",0,'Table 2D'!F40)</f>
        <v>0</v>
      </c>
      <c r="G53" s="328">
        <f>IF('Table 1'!H14="M",0,'Table 1'!H14)-IF('Table 2D'!G40="M",0,'Table 2D'!G40)</f>
        <v>0</v>
      </c>
      <c r="H53" s="328">
        <f>IF('Table 1'!I14="M",0,'Table 1'!I14)-IF('Table 2D'!H40="M",0,'Table 2D'!H40)</f>
        <v>0</v>
      </c>
      <c r="I53" s="71"/>
      <c r="J53" s="72"/>
    </row>
    <row r="54" spans="1:8" ht="15">
      <c r="A54" s="257"/>
      <c r="D54" s="334"/>
      <c r="E54" s="334"/>
      <c r="F54" s="334"/>
      <c r="G54" s="334"/>
      <c r="H54" s="334"/>
    </row>
    <row r="55" ht="15">
      <c r="A55" s="257"/>
    </row>
    <row r="56" ht="15">
      <c r="A56" s="257"/>
    </row>
    <row r="57" ht="15">
      <c r="A57" s="257"/>
    </row>
    <row r="58" ht="15">
      <c r="A58" s="257"/>
    </row>
    <row r="59" ht="15">
      <c r="A59" s="257"/>
    </row>
    <row r="60" ht="15">
      <c r="A60" s="64"/>
    </row>
    <row r="61" ht="15">
      <c r="A61" s="64"/>
    </row>
    <row r="62" ht="15">
      <c r="A62" s="64"/>
    </row>
    <row r="63" ht="15">
      <c r="A63" s="64"/>
    </row>
    <row r="64" ht="15">
      <c r="A64" s="198"/>
    </row>
    <row r="65" ht="15">
      <c r="A65" s="198"/>
    </row>
  </sheetData>
  <sheetProtection password="CD52" sheet="1" objects="1" scenarios="1"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 transitionEvaluation="1">
    <pageSetUpPr fitToPage="1"/>
  </sheetPr>
  <dimension ref="A1:K60"/>
  <sheetViews>
    <sheetView showGridLines="0" defaultGridColor="0" zoomScale="70" zoomScaleNormal="70" colorId="22" workbookViewId="0" topLeftCell="B1">
      <selection activeCell="C46" sqref="C45:C46"/>
    </sheetView>
  </sheetViews>
  <sheetFormatPr defaultColWidth="9.77734375" defaultRowHeight="15"/>
  <cols>
    <col min="1" max="1" width="18.6640625" style="43" hidden="1" customWidth="1"/>
    <col min="2" max="2" width="3.77734375" style="28" customWidth="1"/>
    <col min="3" max="3" width="68.4453125" style="94" customWidth="1"/>
    <col min="4" max="4" width="10.99609375" style="28" customWidth="1"/>
    <col min="5" max="6" width="10.77734375" style="28" customWidth="1"/>
    <col min="7" max="7" width="10.6640625" style="28" customWidth="1"/>
    <col min="8" max="8" width="87.5546875" style="28" customWidth="1"/>
    <col min="9" max="9" width="5.3359375" style="28" customWidth="1"/>
    <col min="10" max="10" width="0.9921875" style="28" customWidth="1"/>
    <col min="11" max="11" width="0.55078125" style="28" customWidth="1"/>
    <col min="12" max="12" width="9.77734375" style="28" customWidth="1"/>
    <col min="13" max="13" width="40.77734375" style="28" customWidth="1"/>
    <col min="14" max="16384" width="9.77734375" style="28" customWidth="1"/>
  </cols>
  <sheetData>
    <row r="1" spans="1:11" ht="9.75" customHeight="1">
      <c r="A1" s="64"/>
      <c r="B1" s="64"/>
      <c r="C1" s="197"/>
      <c r="D1" s="69"/>
      <c r="E1" s="198"/>
      <c r="F1" s="198"/>
      <c r="G1" s="198"/>
      <c r="H1" s="198"/>
      <c r="I1" s="198"/>
      <c r="K1" s="29"/>
    </row>
    <row r="2" spans="1:11" ht="9.75" customHeight="1">
      <c r="A2" s="64"/>
      <c r="B2" s="64"/>
      <c r="C2" s="197"/>
      <c r="D2" s="69"/>
      <c r="E2" s="198"/>
      <c r="F2" s="198"/>
      <c r="G2" s="198"/>
      <c r="H2" s="198"/>
      <c r="I2" s="198"/>
      <c r="K2" s="29"/>
    </row>
    <row r="3" spans="1:11" ht="18">
      <c r="A3" s="60" t="s">
        <v>44</v>
      </c>
      <c r="B3" s="199" t="s">
        <v>44</v>
      </c>
      <c r="C3" s="85" t="s">
        <v>89</v>
      </c>
      <c r="D3" s="27"/>
      <c r="K3" s="29"/>
    </row>
    <row r="4" spans="1:11" ht="16.5" thickBot="1">
      <c r="A4" s="60"/>
      <c r="B4" s="199"/>
      <c r="K4" s="29"/>
    </row>
    <row r="5" spans="1:11" ht="16.5" thickTop="1">
      <c r="A5" s="200"/>
      <c r="B5" s="201"/>
      <c r="C5" s="87"/>
      <c r="D5" s="31"/>
      <c r="E5" s="31"/>
      <c r="F5" s="31"/>
      <c r="G5" s="32"/>
      <c r="H5" s="32"/>
      <c r="I5" s="33"/>
      <c r="K5" s="29"/>
    </row>
    <row r="6" spans="1:9" ht="15.75">
      <c r="A6" s="202"/>
      <c r="B6" s="104"/>
      <c r="C6" s="306" t="s">
        <v>525</v>
      </c>
      <c r="D6" s="34"/>
      <c r="E6" s="367" t="s">
        <v>2</v>
      </c>
      <c r="F6" s="367"/>
      <c r="G6" s="35"/>
      <c r="H6" s="36"/>
      <c r="I6" s="50"/>
    </row>
    <row r="7" spans="1:9" ht="15.75">
      <c r="A7" s="202"/>
      <c r="B7" s="104"/>
      <c r="C7" s="79" t="s">
        <v>526</v>
      </c>
      <c r="D7" s="38">
        <v>2004</v>
      </c>
      <c r="E7" s="38">
        <v>2005</v>
      </c>
      <c r="F7" s="38">
        <v>2006</v>
      </c>
      <c r="G7" s="38">
        <v>2007</v>
      </c>
      <c r="H7" s="39"/>
      <c r="I7" s="50"/>
    </row>
    <row r="8" spans="1:9" ht="15.75">
      <c r="A8" s="202"/>
      <c r="B8" s="104"/>
      <c r="C8" s="306" t="s">
        <v>527</v>
      </c>
      <c r="D8" s="302" t="s">
        <v>518</v>
      </c>
      <c r="E8" s="302" t="s">
        <v>518</v>
      </c>
      <c r="F8" s="305" t="s">
        <v>518</v>
      </c>
      <c r="G8" s="302" t="s">
        <v>519</v>
      </c>
      <c r="H8" s="203"/>
      <c r="I8" s="50"/>
    </row>
    <row r="9" spans="1:9" ht="10.5" customHeight="1" thickBot="1">
      <c r="A9" s="202"/>
      <c r="B9" s="104"/>
      <c r="C9" s="89"/>
      <c r="D9" s="112"/>
      <c r="E9" s="112"/>
      <c r="F9" s="112"/>
      <c r="G9" s="247"/>
      <c r="H9" s="204"/>
      <c r="I9" s="50"/>
    </row>
    <row r="10" spans="1:9" ht="17.25" thickBot="1" thickTop="1">
      <c r="A10" s="189" t="s">
        <v>265</v>
      </c>
      <c r="B10" s="104"/>
      <c r="C10" s="205" t="s">
        <v>120</v>
      </c>
      <c r="D10" s="363">
        <f>-'Table 1'!E10</f>
        <v>1323658</v>
      </c>
      <c r="E10" s="363">
        <f>-'Table 1'!F10</f>
        <v>1718675.6153846155</v>
      </c>
      <c r="F10" s="363">
        <f>-'Table 1'!G10</f>
        <v>2205193</v>
      </c>
      <c r="G10" s="363">
        <f>-'Table 1'!H10</f>
        <v>1260757.1000000006</v>
      </c>
      <c r="H10" s="278"/>
      <c r="I10" s="50"/>
    </row>
    <row r="11" spans="1:9" ht="6" customHeight="1" thickTop="1">
      <c r="A11" s="184"/>
      <c r="B11" s="104"/>
      <c r="C11" s="206"/>
      <c r="D11" s="51"/>
      <c r="E11" s="52"/>
      <c r="F11" s="52"/>
      <c r="G11" s="53"/>
      <c r="H11" s="275"/>
      <c r="I11" s="50"/>
    </row>
    <row r="12" spans="1:9" s="177" customFormat="1" ht="16.5" customHeight="1">
      <c r="A12" s="189" t="s">
        <v>266</v>
      </c>
      <c r="B12" s="207"/>
      <c r="C12" s="208" t="s">
        <v>112</v>
      </c>
      <c r="D12" s="307">
        <f>D13+D14+D15+D18+D21</f>
        <v>393455</v>
      </c>
      <c r="E12" s="307">
        <f>E13+E14+E15+E18+E21</f>
        <v>-444706</v>
      </c>
      <c r="F12" s="307">
        <f>F13+F14+F15+F18+F21</f>
        <v>-124639</v>
      </c>
      <c r="G12" s="308">
        <f>G13+G14+G15+G18+G21</f>
        <v>-26358</v>
      </c>
      <c r="H12" s="283"/>
      <c r="I12" s="210"/>
    </row>
    <row r="13" spans="1:9" s="177" customFormat="1" ht="16.5" customHeight="1">
      <c r="A13" s="189" t="s">
        <v>267</v>
      </c>
      <c r="B13" s="211"/>
      <c r="C13" s="212" t="s">
        <v>99</v>
      </c>
      <c r="D13" s="362">
        <v>225062</v>
      </c>
      <c r="E13" s="362">
        <v>-18635</v>
      </c>
      <c r="F13" s="362">
        <v>122459</v>
      </c>
      <c r="G13" s="362">
        <v>147827</v>
      </c>
      <c r="H13" s="283"/>
      <c r="I13" s="210"/>
    </row>
    <row r="14" spans="1:9" s="177" customFormat="1" ht="16.5" customHeight="1">
      <c r="A14" s="189" t="s">
        <v>268</v>
      </c>
      <c r="B14" s="211"/>
      <c r="C14" s="212" t="s">
        <v>136</v>
      </c>
      <c r="D14" s="362">
        <v>-14569</v>
      </c>
      <c r="E14" s="362">
        <v>-18797</v>
      </c>
      <c r="F14" s="362">
        <v>-21393</v>
      </c>
      <c r="G14" s="362">
        <v>-13165</v>
      </c>
      <c r="H14" s="283"/>
      <c r="I14" s="210"/>
    </row>
    <row r="15" spans="1:9" s="177" customFormat="1" ht="16.5" customHeight="1">
      <c r="A15" s="189" t="s">
        <v>269</v>
      </c>
      <c r="B15" s="211"/>
      <c r="C15" s="212" t="s">
        <v>45</v>
      </c>
      <c r="D15" s="362">
        <v>87070</v>
      </c>
      <c r="E15" s="362">
        <v>62182</v>
      </c>
      <c r="F15" s="362">
        <v>-9618</v>
      </c>
      <c r="G15" s="362">
        <v>-98088</v>
      </c>
      <c r="H15" s="283"/>
      <c r="I15" s="210"/>
    </row>
    <row r="16" spans="1:9" s="177" customFormat="1" ht="16.5" customHeight="1">
      <c r="A16" s="189" t="s">
        <v>270</v>
      </c>
      <c r="B16" s="211"/>
      <c r="C16" s="213" t="s">
        <v>87</v>
      </c>
      <c r="D16" s="362">
        <v>111700</v>
      </c>
      <c r="E16" s="362">
        <v>168100</v>
      </c>
      <c r="F16" s="362">
        <v>67100</v>
      </c>
      <c r="G16" s="362">
        <v>114600</v>
      </c>
      <c r="H16" s="283"/>
      <c r="I16" s="210"/>
    </row>
    <row r="17" spans="1:9" s="177" customFormat="1" ht="16.5" customHeight="1">
      <c r="A17" s="189" t="s">
        <v>271</v>
      </c>
      <c r="B17" s="211"/>
      <c r="C17" s="212" t="s">
        <v>88</v>
      </c>
      <c r="D17" s="362">
        <v>-24630</v>
      </c>
      <c r="E17" s="362">
        <v>-105918</v>
      </c>
      <c r="F17" s="362">
        <v>-76718</v>
      </c>
      <c r="G17" s="362">
        <v>-212688</v>
      </c>
      <c r="H17" s="283"/>
      <c r="I17" s="210"/>
    </row>
    <row r="18" spans="1:9" s="177" customFormat="1" ht="16.5" customHeight="1">
      <c r="A18" s="189" t="s">
        <v>272</v>
      </c>
      <c r="B18" s="211"/>
      <c r="C18" s="213" t="s">
        <v>46</v>
      </c>
      <c r="D18" s="362">
        <v>-109060</v>
      </c>
      <c r="E18" s="362">
        <v>-515894</v>
      </c>
      <c r="F18" s="362">
        <v>-286067</v>
      </c>
      <c r="G18" s="362">
        <v>-81142</v>
      </c>
      <c r="H18" s="283"/>
      <c r="I18" s="210"/>
    </row>
    <row r="19" spans="1:9" s="177" customFormat="1" ht="16.5" customHeight="1">
      <c r="A19" s="189" t="s">
        <v>273</v>
      </c>
      <c r="B19" s="211"/>
      <c r="C19" s="213" t="s">
        <v>87</v>
      </c>
      <c r="D19" s="362">
        <v>28029.75079121348</v>
      </c>
      <c r="E19" s="362">
        <v>39100</v>
      </c>
      <c r="F19" s="362">
        <v>47331</v>
      </c>
      <c r="G19" s="362">
        <v>39728</v>
      </c>
      <c r="H19" s="283"/>
      <c r="I19" s="210"/>
    </row>
    <row r="20" spans="1:9" s="177" customFormat="1" ht="16.5" customHeight="1">
      <c r="A20" s="189" t="s">
        <v>274</v>
      </c>
      <c r="B20" s="211"/>
      <c r="C20" s="212" t="s">
        <v>88</v>
      </c>
      <c r="D20" s="362">
        <v>-137089.7507912135</v>
      </c>
      <c r="E20" s="362">
        <v>-554994</v>
      </c>
      <c r="F20" s="362">
        <v>-333398</v>
      </c>
      <c r="G20" s="362">
        <v>-120870</v>
      </c>
      <c r="H20" s="283"/>
      <c r="I20" s="210"/>
    </row>
    <row r="21" spans="1:9" s="177" customFormat="1" ht="16.5" customHeight="1">
      <c r="A21" s="189" t="s">
        <v>275</v>
      </c>
      <c r="B21" s="211"/>
      <c r="C21" s="212" t="s">
        <v>100</v>
      </c>
      <c r="D21" s="362">
        <v>204952</v>
      </c>
      <c r="E21" s="362">
        <v>46438</v>
      </c>
      <c r="F21" s="362">
        <v>69980</v>
      </c>
      <c r="G21" s="362">
        <v>18210</v>
      </c>
      <c r="H21" s="283"/>
      <c r="I21" s="210"/>
    </row>
    <row r="22" spans="1:9" s="177" customFormat="1" ht="16.5" customHeight="1">
      <c r="A22" s="184"/>
      <c r="B22" s="211"/>
      <c r="C22" s="212"/>
      <c r="D22" s="214"/>
      <c r="E22" s="215"/>
      <c r="F22" s="215"/>
      <c r="G22" s="216"/>
      <c r="H22" s="283"/>
      <c r="I22" s="210"/>
    </row>
    <row r="23" spans="1:9" s="177" customFormat="1" ht="16.5" customHeight="1">
      <c r="A23" s="189" t="s">
        <v>276</v>
      </c>
      <c r="B23" s="211"/>
      <c r="C23" s="250" t="s">
        <v>146</v>
      </c>
      <c r="D23" s="308">
        <f>SUM(D24:D33)</f>
        <v>-436675.99999999936</v>
      </c>
      <c r="E23" s="308">
        <f>SUM(E24:E33)</f>
        <v>-48213.000000000175</v>
      </c>
      <c r="F23" s="308">
        <f>SUM(F24:F33)</f>
        <v>-37006.00000000019</v>
      </c>
      <c r="G23" s="308">
        <f>SUM(G24:G33)</f>
        <v>-89055.00000000029</v>
      </c>
      <c r="H23" s="283"/>
      <c r="I23" s="210"/>
    </row>
    <row r="24" spans="1:9" s="177" customFormat="1" ht="16.5" customHeight="1">
      <c r="A24" s="189" t="s">
        <v>277</v>
      </c>
      <c r="B24" s="211"/>
      <c r="C24" s="212" t="s">
        <v>109</v>
      </c>
      <c r="D24" s="362">
        <v>39289</v>
      </c>
      <c r="E24" s="362">
        <v>29801</v>
      </c>
      <c r="F24" s="362">
        <v>32899</v>
      </c>
      <c r="G24" s="362">
        <v>34159</v>
      </c>
      <c r="H24" s="283"/>
      <c r="I24" s="210"/>
    </row>
    <row r="25" spans="1:9" s="177" customFormat="1" ht="16.5" customHeight="1">
      <c r="A25" s="189" t="s">
        <v>278</v>
      </c>
      <c r="B25" s="211"/>
      <c r="C25" s="212" t="s">
        <v>145</v>
      </c>
      <c r="D25" s="362">
        <v>-236121</v>
      </c>
      <c r="E25" s="362">
        <v>-108027</v>
      </c>
      <c r="F25" s="362">
        <v>-81220</v>
      </c>
      <c r="G25" s="362">
        <v>-60514</v>
      </c>
      <c r="H25" s="283"/>
      <c r="I25" s="210"/>
    </row>
    <row r="26" spans="1:9" s="177" customFormat="1" ht="16.5" customHeight="1">
      <c r="A26" s="184"/>
      <c r="B26" s="211"/>
      <c r="C26" s="217"/>
      <c r="D26" s="209"/>
      <c r="E26" s="218"/>
      <c r="F26" s="215"/>
      <c r="G26" s="216"/>
      <c r="H26" s="283"/>
      <c r="I26" s="210"/>
    </row>
    <row r="27" spans="1:9" s="177" customFormat="1" ht="16.5" customHeight="1">
      <c r="A27" s="189" t="s">
        <v>279</v>
      </c>
      <c r="B27" s="211"/>
      <c r="C27" s="217" t="s">
        <v>491</v>
      </c>
      <c r="D27" s="362">
        <v>79381.43085753541</v>
      </c>
      <c r="E27" s="362">
        <v>-63807.04756025443</v>
      </c>
      <c r="F27" s="362">
        <v>100505.23826055496</v>
      </c>
      <c r="G27" s="362">
        <v>-4791.266848996656</v>
      </c>
      <c r="H27" s="284"/>
      <c r="I27" s="210"/>
    </row>
    <row r="28" spans="1:9" s="177" customFormat="1" ht="16.5" customHeight="1">
      <c r="A28" s="189" t="s">
        <v>280</v>
      </c>
      <c r="B28" s="211"/>
      <c r="C28" s="212" t="s">
        <v>137</v>
      </c>
      <c r="D28" s="362">
        <v>-118202.45742518641</v>
      </c>
      <c r="E28" s="362">
        <v>-30261.70902592233</v>
      </c>
      <c r="F28" s="362">
        <v>-65677.04023089127</v>
      </c>
      <c r="G28" s="362">
        <v>-43874.85482545934</v>
      </c>
      <c r="H28" s="283"/>
      <c r="I28" s="210"/>
    </row>
    <row r="29" spans="1:9" s="177" customFormat="1" ht="16.5" customHeight="1">
      <c r="A29" s="189" t="s">
        <v>281</v>
      </c>
      <c r="B29" s="211"/>
      <c r="C29" s="213" t="s">
        <v>144</v>
      </c>
      <c r="D29" s="362">
        <v>-3100</v>
      </c>
      <c r="E29" s="362">
        <v>600</v>
      </c>
      <c r="F29" s="362">
        <v>-460</v>
      </c>
      <c r="G29" s="362">
        <v>-1217</v>
      </c>
      <c r="H29" s="283"/>
      <c r="I29" s="210"/>
    </row>
    <row r="30" spans="1:9" s="177" customFormat="1" ht="16.5" customHeight="1">
      <c r="A30" s="184"/>
      <c r="B30" s="211"/>
      <c r="C30" s="217"/>
      <c r="D30" s="209"/>
      <c r="E30" s="218"/>
      <c r="F30" s="218"/>
      <c r="G30" s="219"/>
      <c r="H30" s="283"/>
      <c r="I30" s="210"/>
    </row>
    <row r="31" spans="1:9" s="177" customFormat="1" ht="16.5" customHeight="1">
      <c r="A31" s="189" t="s">
        <v>282</v>
      </c>
      <c r="B31" s="211"/>
      <c r="C31" s="212" t="s">
        <v>121</v>
      </c>
      <c r="D31" s="362">
        <v>-197922.97343234834</v>
      </c>
      <c r="E31" s="362">
        <v>123481.75658617658</v>
      </c>
      <c r="F31" s="362">
        <v>-23053.19802966388</v>
      </c>
      <c r="G31" s="362">
        <v>-12816.878325544298</v>
      </c>
      <c r="H31" s="283"/>
      <c r="I31" s="210"/>
    </row>
    <row r="32" spans="1:9" s="177" customFormat="1" ht="16.5" customHeight="1">
      <c r="A32" s="189" t="s">
        <v>283</v>
      </c>
      <c r="B32" s="211"/>
      <c r="C32" s="212" t="s">
        <v>117</v>
      </c>
      <c r="D32" s="362">
        <v>0</v>
      </c>
      <c r="E32" s="362">
        <v>0</v>
      </c>
      <c r="F32" s="362">
        <v>0</v>
      </c>
      <c r="G32" s="362">
        <v>0</v>
      </c>
      <c r="H32" s="283"/>
      <c r="I32" s="210"/>
    </row>
    <row r="33" spans="1:9" s="177" customFormat="1" ht="16.5" customHeight="1">
      <c r="A33" s="189" t="s">
        <v>284</v>
      </c>
      <c r="B33" s="211"/>
      <c r="C33" s="212" t="s">
        <v>118</v>
      </c>
      <c r="D33" s="362">
        <v>0</v>
      </c>
      <c r="E33" s="362">
        <v>0</v>
      </c>
      <c r="F33" s="362">
        <v>0</v>
      </c>
      <c r="G33" s="362">
        <v>0</v>
      </c>
      <c r="H33" s="283"/>
      <c r="I33" s="210"/>
    </row>
    <row r="34" spans="1:9" s="177" customFormat="1" ht="16.5" customHeight="1">
      <c r="A34" s="202"/>
      <c r="B34" s="211"/>
      <c r="C34" s="217"/>
      <c r="D34" s="214"/>
      <c r="E34" s="215"/>
      <c r="F34" s="215"/>
      <c r="G34" s="216"/>
      <c r="H34" s="283"/>
      <c r="I34" s="210"/>
    </row>
    <row r="35" spans="1:9" s="177" customFormat="1" ht="16.5" customHeight="1">
      <c r="A35" s="189" t="s">
        <v>285</v>
      </c>
      <c r="B35" s="211"/>
      <c r="C35" s="220" t="s">
        <v>110</v>
      </c>
      <c r="D35" s="362">
        <f>+D36</f>
        <v>33922.9999999993</v>
      </c>
      <c r="E35" s="362">
        <f>+E36</f>
        <v>60546.38461538451</v>
      </c>
      <c r="F35" s="362">
        <f>+F36</f>
        <v>-33558</v>
      </c>
      <c r="G35" s="362">
        <f>+G36</f>
        <v>-8542.100000000093</v>
      </c>
      <c r="H35" s="283"/>
      <c r="I35" s="210"/>
    </row>
    <row r="36" spans="1:9" s="177" customFormat="1" ht="16.5" customHeight="1">
      <c r="A36" s="189" t="s">
        <v>286</v>
      </c>
      <c r="B36" s="211"/>
      <c r="C36" s="221" t="s">
        <v>485</v>
      </c>
      <c r="D36" s="362">
        <f>D39-(D10+D12+D24+D25+D27+D28+D29+D31)</f>
        <v>33922.9999999993</v>
      </c>
      <c r="E36" s="362">
        <f>E39-(E10+E12+E24+E25+E27+E28+E29+E31)</f>
        <v>60546.38461538451</v>
      </c>
      <c r="F36" s="362">
        <f>F39-(F10+F12+F24+F25+F27+F28+F29+F31)</f>
        <v>-33558</v>
      </c>
      <c r="G36" s="362">
        <f>G39-(G10+G12+G24+G25+G27+G28+G29+G31)</f>
        <v>-8542.100000000093</v>
      </c>
      <c r="H36" s="283"/>
      <c r="I36" s="210"/>
    </row>
    <row r="37" spans="1:9" s="177" customFormat="1" ht="16.5" customHeight="1">
      <c r="A37" s="189" t="s">
        <v>287</v>
      </c>
      <c r="B37" s="211"/>
      <c r="C37" s="212" t="s">
        <v>108</v>
      </c>
      <c r="D37" s="362">
        <v>0</v>
      </c>
      <c r="E37" s="362">
        <v>0</v>
      </c>
      <c r="F37" s="362">
        <v>0</v>
      </c>
      <c r="G37" s="362">
        <v>0</v>
      </c>
      <c r="H37" s="283"/>
      <c r="I37" s="210"/>
    </row>
    <row r="38" spans="1:9" s="177" customFormat="1" ht="11.25" customHeight="1" thickBot="1">
      <c r="A38" s="202"/>
      <c r="B38" s="211"/>
      <c r="C38" s="212"/>
      <c r="D38" s="222"/>
      <c r="E38" s="223"/>
      <c r="F38" s="223"/>
      <c r="G38" s="251"/>
      <c r="H38" s="285"/>
      <c r="I38" s="210"/>
    </row>
    <row r="39" spans="1:9" s="177" customFormat="1" ht="20.25" customHeight="1" thickBot="1" thickTop="1">
      <c r="A39" s="224" t="s">
        <v>288</v>
      </c>
      <c r="B39" s="211"/>
      <c r="C39" s="205" t="s">
        <v>111</v>
      </c>
      <c r="D39" s="363">
        <v>1314360</v>
      </c>
      <c r="E39" s="363">
        <v>1286303</v>
      </c>
      <c r="F39" s="363">
        <v>2009990</v>
      </c>
      <c r="G39" s="363">
        <v>1136802</v>
      </c>
      <c r="H39" s="286"/>
      <c r="I39" s="210"/>
    </row>
    <row r="40" spans="1:9" s="177" customFormat="1" ht="9" customHeight="1" thickBot="1" thickTop="1">
      <c r="A40" s="202"/>
      <c r="B40" s="211"/>
      <c r="C40" s="225"/>
      <c r="D40" s="252"/>
      <c r="E40" s="252"/>
      <c r="F40" s="252"/>
      <c r="G40" s="252"/>
      <c r="H40" s="252"/>
      <c r="I40" s="210"/>
    </row>
    <row r="41" spans="1:11" ht="20.25" thickBot="1" thickTop="1">
      <c r="A41" s="202"/>
      <c r="B41" s="104"/>
      <c r="C41" s="231" t="s">
        <v>119</v>
      </c>
      <c r="D41" s="232"/>
      <c r="E41" s="232"/>
      <c r="F41" s="232"/>
      <c r="G41" s="232"/>
      <c r="H41" s="233"/>
      <c r="I41" s="50"/>
      <c r="K41" s="29"/>
    </row>
    <row r="42" spans="1:11" ht="8.25" customHeight="1" thickTop="1">
      <c r="A42" s="202"/>
      <c r="B42" s="104"/>
      <c r="C42" s="234"/>
      <c r="D42" s="235"/>
      <c r="E42" s="236"/>
      <c r="F42" s="236"/>
      <c r="G42" s="236"/>
      <c r="H42" s="236"/>
      <c r="I42" s="50"/>
      <c r="K42" s="29"/>
    </row>
    <row r="43" spans="1:11" ht="15.75">
      <c r="A43" s="202"/>
      <c r="B43" s="104"/>
      <c r="C43" s="88" t="s">
        <v>47</v>
      </c>
      <c r="D43" s="29"/>
      <c r="E43" s="43"/>
      <c r="F43" s="43"/>
      <c r="G43" s="29" t="s">
        <v>48</v>
      </c>
      <c r="H43" s="43"/>
      <c r="I43" s="50"/>
      <c r="K43" s="29"/>
    </row>
    <row r="44" spans="1:11" ht="15.75">
      <c r="A44" s="202"/>
      <c r="B44" s="104"/>
      <c r="C44" s="88" t="s">
        <v>113</v>
      </c>
      <c r="D44" s="29"/>
      <c r="E44" s="43"/>
      <c r="F44" s="43"/>
      <c r="G44" s="29" t="s">
        <v>114</v>
      </c>
      <c r="H44" s="43"/>
      <c r="I44" s="50"/>
      <c r="K44" s="29"/>
    </row>
    <row r="45" spans="1:11" ht="15.75">
      <c r="A45" s="202"/>
      <c r="B45" s="104"/>
      <c r="C45" s="88" t="s">
        <v>115</v>
      </c>
      <c r="D45" s="29"/>
      <c r="E45" s="43"/>
      <c r="F45" s="43"/>
      <c r="G45" s="29" t="s">
        <v>116</v>
      </c>
      <c r="H45" s="43"/>
      <c r="I45" s="50"/>
      <c r="K45" s="29"/>
    </row>
    <row r="46" spans="1:11" ht="9.75" customHeight="1" thickBot="1">
      <c r="A46" s="237"/>
      <c r="B46" s="238"/>
      <c r="C46" s="239"/>
      <c r="D46" s="167"/>
      <c r="E46" s="62"/>
      <c r="F46" s="62"/>
      <c r="G46" s="62"/>
      <c r="H46" s="62"/>
      <c r="I46" s="63"/>
      <c r="K46" s="29"/>
    </row>
    <row r="47" spans="1:11" ht="16.5" thickTop="1">
      <c r="A47" s="60"/>
      <c r="B47" s="240"/>
      <c r="C47" s="88"/>
      <c r="D47" s="29"/>
      <c r="E47" s="29"/>
      <c r="F47" s="29"/>
      <c r="G47" s="29"/>
      <c r="H47" s="29"/>
      <c r="I47" s="29"/>
      <c r="J47" s="29"/>
      <c r="K47" s="29"/>
    </row>
    <row r="49" spans="2:9" ht="15">
      <c r="B49" s="169" t="s">
        <v>157</v>
      </c>
      <c r="C49" s="95"/>
      <c r="D49" s="67"/>
      <c r="E49" s="67"/>
      <c r="F49" s="67"/>
      <c r="G49" s="67"/>
      <c r="H49" s="67"/>
      <c r="I49" s="68"/>
    </row>
    <row r="50" spans="2:9" ht="15.75">
      <c r="B50" s="241"/>
      <c r="C50" s="242" t="s">
        <v>422</v>
      </c>
      <c r="D50" s="329">
        <f>IF(D39="M",0,D39)-IF(D10="M",0,D10)-IF(D12="M",0,D12)-IF(D23="M",0,D23)-IF(D35="M",0,D35)</f>
        <v>5.820766091346741E-11</v>
      </c>
      <c r="E50" s="329">
        <f>IF(E39="M",0,E39)-IF(E10="M",0,E10)-IF(E12="M",0,E12)-IF(E23="M",0,E23)-IF(E35="M",0,E35)</f>
        <v>1.7462298274040222E-10</v>
      </c>
      <c r="F50" s="329">
        <f>IF(F39="M",0,F39)-IF(F10="M",0,F10)-IF(F12="M",0,F12)-IF(F23="M",0,F23)-IF(F35="M",0,F35)</f>
        <v>1.8917489796876907E-10</v>
      </c>
      <c r="G50" s="329">
        <f>IF(G39="M",0,G39)-IF(G10="M",0,G10)-IF(G12="M",0,G12)-IF(G23="M",0,G23)-IF(G35="M",0,G35)</f>
        <v>-1.7462298274040222E-10</v>
      </c>
      <c r="H50" s="336"/>
      <c r="I50" s="70"/>
    </row>
    <row r="51" spans="2:9" ht="15.75">
      <c r="B51" s="241"/>
      <c r="C51" s="242" t="s">
        <v>423</v>
      </c>
      <c r="D51" s="329">
        <f>IF(D12="M",0,D12)-IF(D13="M",0,D13)-IF(D14="M",0,D14)-IF(D15="M",0,D15)-IF(D18="M",0,D18)-IF(D21="M",0,D21)</f>
        <v>0</v>
      </c>
      <c r="E51" s="329">
        <f>IF(E12="M",0,E12)-IF(E13="M",0,E13)-IF(E14="M",0,E14)-IF(E15="M",0,E15)-IF(E18="M",0,E18)-IF(E21="M",0,E21)</f>
        <v>0</v>
      </c>
      <c r="F51" s="329">
        <f>IF(F12="M",0,F12)-IF(F13="M",0,F13)-IF(F14="M",0,F14)-IF(F15="M",0,F15)-IF(F18="M",0,F18)-IF(F21="M",0,F21)</f>
        <v>0</v>
      </c>
      <c r="G51" s="329">
        <f>IF(G12="M",0,G12)-IF(G13="M",0,G13)-IF(G14="M",0,G14)-IF(G15="M",0,G15)-IF(G18="M",0,G18)-IF(G21="M",0,G21)</f>
        <v>0</v>
      </c>
      <c r="H51" s="336"/>
      <c r="I51" s="70"/>
    </row>
    <row r="52" spans="2:9" ht="15.75">
      <c r="B52" s="241"/>
      <c r="C52" s="242" t="s">
        <v>424</v>
      </c>
      <c r="D52" s="329">
        <f>IF(D15="M",0,D15)-IF(D16="M",0,D16)-IF(D17="M",0,D17)</f>
        <v>0</v>
      </c>
      <c r="E52" s="329">
        <f>IF(E15="M",0,E15)-IF(E16="M",0,E16)-IF(E17="M",0,E17)</f>
        <v>0</v>
      </c>
      <c r="F52" s="329">
        <f>IF(F15="M",0,F15)-IF(F16="M",0,F16)-IF(F17="M",0,F17)</f>
        <v>0</v>
      </c>
      <c r="G52" s="329">
        <f>IF(G15="M",0,G15)-IF(G16="M",0,G16)-IF(G17="M",0,G17)</f>
        <v>0</v>
      </c>
      <c r="H52" s="336"/>
      <c r="I52" s="70"/>
    </row>
    <row r="53" spans="2:9" ht="15.75">
      <c r="B53" s="241"/>
      <c r="C53" s="242" t="s">
        <v>425</v>
      </c>
      <c r="D53" s="329">
        <f>IF(D18="M",0,D18)-IF(D19="M",0,D19)-IF(D20="M",0,D20)</f>
        <v>0</v>
      </c>
      <c r="E53" s="329">
        <f>IF(E18="M",0,E18)-IF(E19="M",0,E19)-IF(E20="M",0,E20)</f>
        <v>0</v>
      </c>
      <c r="F53" s="329">
        <f>IF(F18="M",0,F18)-IF(F19="M",0,F19)-IF(F20="M",0,F20)</f>
        <v>0</v>
      </c>
      <c r="G53" s="329">
        <f>IF(G18="M",0,G18)-IF(G19="M",0,G19)-IF(G20="M",0,G20)</f>
        <v>0</v>
      </c>
      <c r="H53" s="336"/>
      <c r="I53" s="70"/>
    </row>
    <row r="54" spans="2:9" ht="23.25">
      <c r="B54" s="241"/>
      <c r="C54" s="242" t="s">
        <v>426</v>
      </c>
      <c r="D54" s="329">
        <f>IF(D23="M",0,D23)-IF(D24="M",0,D24)-IF(D25="M",0,D25)-IF(D27="M",0,D27)-IF(D28="M",0,D28)-IF(D29="M",0,D29)-IF(D31="M",0,D31)-IF(D32="M",0,D32)-IF(D33="M",0,D33)</f>
        <v>0</v>
      </c>
      <c r="E54" s="329">
        <f>IF(E23="M",0,E23)-IF(E24="M",0,E24)-IF(E25="M",0,E25)-IF(E27="M",0,E27)-IF(E28="M",0,E28)-IF(E29="M",0,E29)-IF(E31="M",0,E31)-IF(E32="M",0,E32)-IF(E33="M",0,E33)</f>
        <v>1.4551915228366852E-11</v>
      </c>
      <c r="F54" s="329">
        <f>IF(F23="M",0,F23)-IF(F24="M",0,F24)-IF(F25="M",0,F25)-IF(F27="M",0,F27)-IF(F28="M",0,F28)-IF(F29="M",0,F29)-IF(F31="M",0,F31)-IF(F32="M",0,F32)-IF(F33="M",0,F33)</f>
        <v>0</v>
      </c>
      <c r="G54" s="329">
        <f>IF(G23="M",0,G23)-IF(G24="M",0,G24)-IF(G25="M",0,G25)-IF(G27="M",0,G27)-IF(G28="M",0,G28)-IF(G29="M",0,G29)-IF(G31="M",0,G31)-IF(G32="M",0,G32)-IF(G33="M",0,G33)</f>
        <v>7.275957614183426E-12</v>
      </c>
      <c r="H54" s="336"/>
      <c r="I54" s="70"/>
    </row>
    <row r="55" spans="2:9" ht="15.75">
      <c r="B55" s="241"/>
      <c r="C55" s="242" t="s">
        <v>427</v>
      </c>
      <c r="D55" s="329">
        <f>IF(D35="M",0,D35)-IF(D36="M",0,D36)-IF(D37="M",0,D37)</f>
        <v>0</v>
      </c>
      <c r="E55" s="329">
        <f>IF(E35="M",0,E35)-IF(E36="M",0,E36)-IF(E37="M",0,E37)</f>
        <v>0</v>
      </c>
      <c r="F55" s="329">
        <f>IF(F35="M",0,F35)-IF(F36="M",0,F36)-IF(F37="M",0,F37)</f>
        <v>0</v>
      </c>
      <c r="G55" s="329">
        <f>IF(G35="M",0,G35)-IF(G36="M",0,G36)-IF(G37="M",0,G37)</f>
        <v>0</v>
      </c>
      <c r="H55" s="69"/>
      <c r="I55" s="70"/>
    </row>
    <row r="56" spans="2:9" ht="15.75">
      <c r="B56" s="243" t="s">
        <v>408</v>
      </c>
      <c r="C56" s="244"/>
      <c r="D56" s="327"/>
      <c r="E56" s="327"/>
      <c r="F56" s="327"/>
      <c r="G56" s="327"/>
      <c r="H56" s="69"/>
      <c r="I56" s="70"/>
    </row>
    <row r="57" spans="2:9" ht="15.75">
      <c r="B57" s="241"/>
      <c r="C57" s="242" t="s">
        <v>421</v>
      </c>
      <c r="D57" s="327">
        <f>IF('Table 1'!E10="M",0,'Table 1'!E10)+IF('Table 3A'!D10="M",0,'Table 3A'!D10)</f>
        <v>0</v>
      </c>
      <c r="E57" s="327">
        <f>IF('Table 1'!F10="M",0,'Table 1'!F10)+IF('Table 3A'!E10="M",0,'Table 3A'!E10)</f>
        <v>0</v>
      </c>
      <c r="F57" s="327">
        <f>IF('Table 1'!G10="M",0,'Table 1'!G10)+IF('Table 3A'!F10="M",0,'Table 3A'!F10)</f>
        <v>0</v>
      </c>
      <c r="G57" s="327">
        <f>IF('Table 1'!H10="M",0,'Table 1'!H10)+IF('Table 3A'!G10="M",0,'Table 3A'!G10)</f>
        <v>0</v>
      </c>
      <c r="H57" s="69"/>
      <c r="I57" s="70"/>
    </row>
    <row r="58" spans="2:9" ht="15.75">
      <c r="B58" s="241"/>
      <c r="C58" s="242" t="s">
        <v>428</v>
      </c>
      <c r="D58" s="327"/>
      <c r="E58" s="327">
        <f>IF(E39="M",0,E39)-IF('Table 1'!F18="M",0,'Table 1'!F18)+IF('Table 1'!E18="M",0,'Table 1'!E18)</f>
        <v>0</v>
      </c>
      <c r="F58" s="327">
        <f>IF(F39="M",0,F39)-IF('Table 1'!G18="M",0,'Table 1'!G18)+IF('Table 1'!F18="M",0,'Table 1'!F18)</f>
        <v>0</v>
      </c>
      <c r="G58" s="327">
        <f>IF(G39="M",0,G39)-IF('Table 1'!H18="M",0,'Table 1'!H18)+IF('Table 1'!G18="M",0,'Table 1'!G18)</f>
        <v>0</v>
      </c>
      <c r="H58" s="69"/>
      <c r="I58" s="70"/>
    </row>
    <row r="59" spans="2:9" ht="15.75">
      <c r="B59" s="245"/>
      <c r="C59" s="246" t="s">
        <v>429</v>
      </c>
      <c r="D59" s="337">
        <f>IF('Table 1'!E18="M",0,'Table 1'!E18)-IF('Table 3B'!D42="M",0,'Table 3B'!D42)-IF('Table 3C'!D42="M",0,'Table 3C'!D42)-IF('Table 3D'!D42="M",0,'Table 3D'!D42)-IF('Table 3E'!D42="M",0,'Table 3E'!D42)</f>
        <v>0</v>
      </c>
      <c r="E59" s="337">
        <f>IF('Table 1'!F18="M",0,'Table 1'!F18)-IF('Table 3B'!E42="M",0,'Table 3B'!E42)-IF('Table 3C'!E42="M",0,'Table 3C'!E42)-IF('Table 3D'!E42="M",0,'Table 3D'!E42)-IF('Table 3E'!E42="M",0,'Table 3E'!E42)</f>
        <v>0</v>
      </c>
      <c r="F59" s="337">
        <f>IF('Table 1'!G18="M",0,'Table 1'!G18)-IF('Table 3B'!F42="M",0,'Table 3B'!F42)-IF('Table 3C'!F42="M",0,'Table 3C'!F42)-IF('Table 3D'!F42="M",0,'Table 3D'!F42)-IF('Table 3E'!F42="M",0,'Table 3E'!F42)</f>
        <v>0</v>
      </c>
      <c r="G59" s="337">
        <f>IF('Table 1'!H18="M",0,'Table 1'!H18)-IF('Table 3B'!G42="M",0,'Table 3B'!G42)-IF('Table 3C'!G42="M",0,'Table 3C'!G42)-IF('Table 3D'!G42="M",0,'Table 3D'!G42)-IF('Table 3E'!G42="M",0,'Table 3E'!G42)</f>
        <v>0</v>
      </c>
      <c r="H59" s="71"/>
      <c r="I59" s="72"/>
    </row>
    <row r="60" spans="4:7" ht="15.75">
      <c r="D60" s="29"/>
      <c r="E60" s="29"/>
      <c r="F60" s="29"/>
      <c r="G60" s="29"/>
    </row>
  </sheetData>
  <sheetProtection password="CD52" sheet="1" objects="1" scenarios="1"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2:K64"/>
  <sheetViews>
    <sheetView showGridLines="0" defaultGridColor="0" zoomScale="70" zoomScaleNormal="70" colorId="22" workbookViewId="0" topLeftCell="C1">
      <selection activeCell="C46" sqref="C45:C46"/>
    </sheetView>
  </sheetViews>
  <sheetFormatPr defaultColWidth="9.77734375" defaultRowHeight="15"/>
  <cols>
    <col min="1" max="1" width="18.6640625" style="43" hidden="1" customWidth="1"/>
    <col min="2" max="2" width="3.77734375" style="28" customWidth="1"/>
    <col min="3" max="3" width="72.4453125" style="94" customWidth="1"/>
    <col min="4" max="4" width="10.99609375" style="28" customWidth="1"/>
    <col min="5" max="6" width="10.77734375" style="28" customWidth="1"/>
    <col min="7" max="7" width="10.6640625" style="28" customWidth="1"/>
    <col min="8" max="8" width="87.5546875" style="28" customWidth="1"/>
    <col min="9" max="9" width="5.3359375" style="28" customWidth="1"/>
    <col min="10" max="10" width="0.9921875" style="28" customWidth="1"/>
    <col min="11" max="11" width="0.55078125" style="28" customWidth="1"/>
    <col min="12" max="12" width="9.77734375" style="28" customWidth="1"/>
    <col min="13" max="13" width="40.77734375" style="28" customWidth="1"/>
    <col min="14" max="16384" width="9.77734375" style="28" customWidth="1"/>
  </cols>
  <sheetData>
    <row r="2" spans="1:11" ht="18">
      <c r="A2" s="60"/>
      <c r="B2" s="199" t="s">
        <v>44</v>
      </c>
      <c r="C2" s="85" t="s">
        <v>90</v>
      </c>
      <c r="D2" s="27"/>
      <c r="K2" s="29"/>
    </row>
    <row r="3" spans="1:11" ht="18">
      <c r="A3" s="60"/>
      <c r="B3" s="199"/>
      <c r="C3" s="85" t="s">
        <v>91</v>
      </c>
      <c r="D3" s="27"/>
      <c r="K3" s="29"/>
    </row>
    <row r="4" spans="1:11" ht="16.5" thickBot="1">
      <c r="A4" s="60"/>
      <c r="B4" s="199"/>
      <c r="C4" s="92"/>
      <c r="D4" s="61"/>
      <c r="K4" s="29"/>
    </row>
    <row r="5" spans="1:11" ht="16.5" thickTop="1">
      <c r="A5" s="200"/>
      <c r="B5" s="201"/>
      <c r="C5" s="87"/>
      <c r="D5" s="31"/>
      <c r="E5" s="31"/>
      <c r="F5" s="31"/>
      <c r="G5" s="32"/>
      <c r="H5" s="32"/>
      <c r="I5" s="33"/>
      <c r="K5" s="29"/>
    </row>
    <row r="6" spans="1:9" ht="15.75">
      <c r="A6" s="202"/>
      <c r="B6" s="104"/>
      <c r="C6" s="306" t="s">
        <v>525</v>
      </c>
      <c r="D6" s="34"/>
      <c r="E6" s="367" t="s">
        <v>2</v>
      </c>
      <c r="F6" s="367"/>
      <c r="G6" s="36"/>
      <c r="H6" s="36"/>
      <c r="I6" s="50"/>
    </row>
    <row r="7" spans="1:9" ht="15.75">
      <c r="A7" s="202"/>
      <c r="B7" s="104"/>
      <c r="C7" s="79" t="s">
        <v>526</v>
      </c>
      <c r="D7" s="38">
        <v>2004</v>
      </c>
      <c r="E7" s="38">
        <v>2005</v>
      </c>
      <c r="F7" s="38">
        <v>2006</v>
      </c>
      <c r="G7" s="38">
        <v>2007</v>
      </c>
      <c r="H7" s="39"/>
      <c r="I7" s="50"/>
    </row>
    <row r="8" spans="1:9" ht="15.75">
      <c r="A8" s="202"/>
      <c r="B8" s="104"/>
      <c r="C8" s="306" t="s">
        <v>527</v>
      </c>
      <c r="D8" s="302" t="s">
        <v>518</v>
      </c>
      <c r="E8" s="302" t="s">
        <v>518</v>
      </c>
      <c r="F8" s="305" t="s">
        <v>518</v>
      </c>
      <c r="G8" s="302" t="s">
        <v>519</v>
      </c>
      <c r="H8" s="203"/>
      <c r="I8" s="50"/>
    </row>
    <row r="9" spans="1:9" ht="10.5" customHeight="1" thickBot="1">
      <c r="A9" s="202"/>
      <c r="B9" s="104"/>
      <c r="C9" s="89"/>
      <c r="D9" s="112"/>
      <c r="E9" s="112"/>
      <c r="F9" s="112"/>
      <c r="G9" s="248"/>
      <c r="H9" s="204"/>
      <c r="I9" s="50"/>
    </row>
    <row r="10" spans="1:9" ht="17.25" thickBot="1" thickTop="1">
      <c r="A10" s="189" t="s">
        <v>289</v>
      </c>
      <c r="B10" s="104"/>
      <c r="C10" s="205" t="s">
        <v>486</v>
      </c>
      <c r="D10" s="347">
        <f>-'Table 2A'!D60</f>
        <v>1217037</v>
      </c>
      <c r="E10" s="347">
        <f>-'Table 2A'!E60</f>
        <v>1586040</v>
      </c>
      <c r="F10" s="347">
        <f>-'Table 2A'!F60</f>
        <v>2422540</v>
      </c>
      <c r="G10" s="347">
        <f>-'Table 2A'!G60</f>
        <v>1437491.1000000006</v>
      </c>
      <c r="H10" s="278"/>
      <c r="I10" s="50"/>
    </row>
    <row r="11" spans="1:9" ht="6" customHeight="1" thickTop="1">
      <c r="A11" s="184"/>
      <c r="B11" s="104"/>
      <c r="C11" s="206"/>
      <c r="D11" s="51"/>
      <c r="E11" s="52"/>
      <c r="F11" s="52"/>
      <c r="G11" s="53"/>
      <c r="H11" s="275"/>
      <c r="I11" s="50"/>
    </row>
    <row r="12" spans="1:9" s="177" customFormat="1" ht="16.5" customHeight="1">
      <c r="A12" s="189" t="s">
        <v>290</v>
      </c>
      <c r="B12" s="207"/>
      <c r="C12" s="208" t="s">
        <v>112</v>
      </c>
      <c r="D12" s="307">
        <f>D13+D14+D15+D18+D21</f>
        <v>388390</v>
      </c>
      <c r="E12" s="307">
        <f>E13+E14+E15+E18+E21</f>
        <v>-421211</v>
      </c>
      <c r="F12" s="307">
        <f>F13+F14+F15+F18+F21</f>
        <v>-511914</v>
      </c>
      <c r="G12" s="308">
        <f>G13+G14+G15+G18+G21</f>
        <v>-275300</v>
      </c>
      <c r="H12" s="283"/>
      <c r="I12" s="210"/>
    </row>
    <row r="13" spans="1:9" s="177" customFormat="1" ht="16.5" customHeight="1">
      <c r="A13" s="189" t="s">
        <v>291</v>
      </c>
      <c r="B13" s="211"/>
      <c r="C13" s="212" t="s">
        <v>99</v>
      </c>
      <c r="D13" s="362">
        <v>194245</v>
      </c>
      <c r="E13" s="362">
        <v>-16577</v>
      </c>
      <c r="F13" s="362">
        <v>118730</v>
      </c>
      <c r="G13" s="362">
        <v>-10.99999999999568</v>
      </c>
      <c r="H13" s="283"/>
      <c r="I13" s="210"/>
    </row>
    <row r="14" spans="1:9" s="177" customFormat="1" ht="16.5" customHeight="1">
      <c r="A14" s="189" t="s">
        <v>292</v>
      </c>
      <c r="B14" s="211"/>
      <c r="C14" s="212" t="s">
        <v>136</v>
      </c>
      <c r="D14" s="362">
        <v>-14578</v>
      </c>
      <c r="E14" s="362">
        <v>-18186</v>
      </c>
      <c r="F14" s="362">
        <v>-21229</v>
      </c>
      <c r="G14" s="362">
        <v>-13162</v>
      </c>
      <c r="H14" s="283"/>
      <c r="I14" s="210"/>
    </row>
    <row r="15" spans="1:9" s="177" customFormat="1" ht="16.5" customHeight="1">
      <c r="A15" s="189" t="s">
        <v>293</v>
      </c>
      <c r="B15" s="211"/>
      <c r="C15" s="212" t="s">
        <v>45</v>
      </c>
      <c r="D15" s="362">
        <v>147272</v>
      </c>
      <c r="E15" s="362">
        <v>95302</v>
      </c>
      <c r="F15" s="362">
        <v>-347320</v>
      </c>
      <c r="G15" s="362">
        <v>-214575</v>
      </c>
      <c r="H15" s="283"/>
      <c r="I15" s="210"/>
    </row>
    <row r="16" spans="1:9" s="177" customFormat="1" ht="16.5" customHeight="1">
      <c r="A16" s="189" t="s">
        <v>294</v>
      </c>
      <c r="B16" s="211"/>
      <c r="C16" s="213" t="s">
        <v>87</v>
      </c>
      <c r="D16" s="362">
        <v>2799500</v>
      </c>
      <c r="E16" s="362">
        <v>3158500</v>
      </c>
      <c r="F16" s="362">
        <v>3654300</v>
      </c>
      <c r="G16" s="362">
        <v>2323800</v>
      </c>
      <c r="H16" s="283"/>
      <c r="I16" s="210"/>
    </row>
    <row r="17" spans="1:9" s="177" customFormat="1" ht="16.5" customHeight="1">
      <c r="A17" s="189" t="s">
        <v>295</v>
      </c>
      <c r="B17" s="211"/>
      <c r="C17" s="212" t="s">
        <v>88</v>
      </c>
      <c r="D17" s="362">
        <v>-2652228</v>
      </c>
      <c r="E17" s="362">
        <v>-3063198</v>
      </c>
      <c r="F17" s="362">
        <v>-4001620</v>
      </c>
      <c r="G17" s="362">
        <v>-2538375</v>
      </c>
      <c r="H17" s="283"/>
      <c r="I17" s="210"/>
    </row>
    <row r="18" spans="1:9" s="177" customFormat="1" ht="16.5" customHeight="1">
      <c r="A18" s="189" t="s">
        <v>296</v>
      </c>
      <c r="B18" s="211"/>
      <c r="C18" s="213" t="s">
        <v>46</v>
      </c>
      <c r="D18" s="362">
        <v>-108587</v>
      </c>
      <c r="E18" s="362">
        <v>-504862</v>
      </c>
      <c r="F18" s="362">
        <v>-275724</v>
      </c>
      <c r="G18" s="362">
        <v>-62146</v>
      </c>
      <c r="H18" s="283"/>
      <c r="I18" s="210"/>
    </row>
    <row r="19" spans="1:9" s="177" customFormat="1" ht="16.5" customHeight="1">
      <c r="A19" s="189" t="s">
        <v>297</v>
      </c>
      <c r="B19" s="211"/>
      <c r="C19" s="213" t="s">
        <v>87</v>
      </c>
      <c r="D19" s="362">
        <v>18500</v>
      </c>
      <c r="E19" s="362">
        <v>33300</v>
      </c>
      <c r="F19" s="362">
        <v>38731</v>
      </c>
      <c r="G19" s="362">
        <v>28028</v>
      </c>
      <c r="H19" s="283"/>
      <c r="I19" s="210"/>
    </row>
    <row r="20" spans="1:9" s="177" customFormat="1" ht="16.5" customHeight="1">
      <c r="A20" s="189" t="s">
        <v>298</v>
      </c>
      <c r="B20" s="211"/>
      <c r="C20" s="212" t="s">
        <v>88</v>
      </c>
      <c r="D20" s="362">
        <v>-127087</v>
      </c>
      <c r="E20" s="362">
        <v>-538162</v>
      </c>
      <c r="F20" s="362">
        <v>-314455</v>
      </c>
      <c r="G20" s="362">
        <v>-90174</v>
      </c>
      <c r="H20" s="283"/>
      <c r="I20" s="210"/>
    </row>
    <row r="21" spans="1:9" s="177" customFormat="1" ht="16.5" customHeight="1">
      <c r="A21" s="189" t="s">
        <v>299</v>
      </c>
      <c r="B21" s="211"/>
      <c r="C21" s="212" t="s">
        <v>100</v>
      </c>
      <c r="D21" s="362">
        <v>170038</v>
      </c>
      <c r="E21" s="362">
        <v>23112</v>
      </c>
      <c r="F21" s="362">
        <v>13629</v>
      </c>
      <c r="G21" s="362">
        <v>14594</v>
      </c>
      <c r="H21" s="283"/>
      <c r="I21" s="210"/>
    </row>
    <row r="22" spans="1:9" s="177" customFormat="1" ht="16.5" customHeight="1">
      <c r="A22" s="184"/>
      <c r="B22" s="211"/>
      <c r="C22" s="212"/>
      <c r="D22" s="214"/>
      <c r="E22" s="215"/>
      <c r="F22" s="215"/>
      <c r="G22" s="216"/>
      <c r="H22" s="283"/>
      <c r="I22" s="210"/>
    </row>
    <row r="23" spans="1:9" s="177" customFormat="1" ht="16.5" customHeight="1">
      <c r="A23" s="189" t="s">
        <v>300</v>
      </c>
      <c r="B23" s="211"/>
      <c r="C23" s="208" t="s">
        <v>146</v>
      </c>
      <c r="D23" s="308">
        <f>SUM(D24:D33)</f>
        <v>-387548.999999999</v>
      </c>
      <c r="E23" s="308">
        <f>SUM(E24:E33)</f>
        <v>-13746.000000000873</v>
      </c>
      <c r="F23" s="308">
        <f>SUM(F24:F33)</f>
        <v>-1008.0000000001965</v>
      </c>
      <c r="G23" s="308">
        <f>SUM(G24:G33)</f>
        <v>-120698.99999999908</v>
      </c>
      <c r="H23" s="283"/>
      <c r="I23" s="210"/>
    </row>
    <row r="24" spans="1:9" s="177" customFormat="1" ht="16.5" customHeight="1">
      <c r="A24" s="189" t="s">
        <v>301</v>
      </c>
      <c r="B24" s="211"/>
      <c r="C24" s="212" t="s">
        <v>109</v>
      </c>
      <c r="D24" s="362">
        <v>39289</v>
      </c>
      <c r="E24" s="362">
        <v>29801</v>
      </c>
      <c r="F24" s="362">
        <v>32899</v>
      </c>
      <c r="G24" s="362">
        <v>34159</v>
      </c>
      <c r="H24" s="283"/>
      <c r="I24" s="210"/>
    </row>
    <row r="25" spans="1:9" s="177" customFormat="1" ht="16.5" customHeight="1">
      <c r="A25" s="189" t="s">
        <v>302</v>
      </c>
      <c r="B25" s="211"/>
      <c r="C25" s="212" t="s">
        <v>145</v>
      </c>
      <c r="D25" s="362">
        <v>-191328</v>
      </c>
      <c r="E25" s="362">
        <v>-69723</v>
      </c>
      <c r="F25" s="362">
        <v>-48477</v>
      </c>
      <c r="G25" s="362">
        <v>-93532</v>
      </c>
      <c r="H25" s="283"/>
      <c r="I25" s="210"/>
    </row>
    <row r="26" spans="1:9" s="177" customFormat="1" ht="16.5" customHeight="1">
      <c r="A26" s="184"/>
      <c r="B26" s="211"/>
      <c r="C26" s="217"/>
      <c r="D26" s="209"/>
      <c r="E26" s="218"/>
      <c r="F26" s="215"/>
      <c r="G26" s="216"/>
      <c r="H26" s="283"/>
      <c r="I26" s="210"/>
    </row>
    <row r="27" spans="1:9" s="177" customFormat="1" ht="16.5" customHeight="1">
      <c r="A27" s="189" t="s">
        <v>303</v>
      </c>
      <c r="B27" s="211"/>
      <c r="C27" s="217" t="s">
        <v>143</v>
      </c>
      <c r="D27" s="362">
        <v>81163.86014559293</v>
      </c>
      <c r="E27" s="362">
        <v>-65752.94612655307</v>
      </c>
      <c r="F27" s="362">
        <v>100384.6207484653</v>
      </c>
      <c r="G27" s="362">
        <v>-4367.844181052078</v>
      </c>
      <c r="H27" s="284"/>
      <c r="I27" s="210"/>
    </row>
    <row r="28" spans="1:9" s="177" customFormat="1" ht="16.5" customHeight="1">
      <c r="A28" s="189" t="s">
        <v>304</v>
      </c>
      <c r="B28" s="211"/>
      <c r="C28" s="212" t="s">
        <v>137</v>
      </c>
      <c r="D28" s="362">
        <v>-118999.45742518644</v>
      </c>
      <c r="E28" s="362">
        <v>-28311.70902592234</v>
      </c>
      <c r="F28" s="362">
        <v>-65321.04023089128</v>
      </c>
      <c r="G28" s="362">
        <v>-42789.854825459304</v>
      </c>
      <c r="H28" s="283"/>
      <c r="I28" s="210"/>
    </row>
    <row r="29" spans="1:9" s="177" customFormat="1" ht="16.5" customHeight="1">
      <c r="A29" s="189" t="s">
        <v>305</v>
      </c>
      <c r="B29" s="211"/>
      <c r="C29" s="213" t="s">
        <v>144</v>
      </c>
      <c r="D29" s="362">
        <v>-3100</v>
      </c>
      <c r="E29" s="362">
        <v>600</v>
      </c>
      <c r="F29" s="362">
        <v>-460</v>
      </c>
      <c r="G29" s="362">
        <v>-1217</v>
      </c>
      <c r="H29" s="283"/>
      <c r="I29" s="210"/>
    </row>
    <row r="30" spans="1:9" s="177" customFormat="1" ht="16.5" customHeight="1">
      <c r="A30" s="184"/>
      <c r="B30" s="211"/>
      <c r="C30" s="217"/>
      <c r="D30" s="209"/>
      <c r="E30" s="218"/>
      <c r="F30" s="218"/>
      <c r="G30" s="219"/>
      <c r="H30" s="283"/>
      <c r="I30" s="210"/>
    </row>
    <row r="31" spans="1:9" s="177" customFormat="1" ht="16.5" customHeight="1">
      <c r="A31" s="189" t="s">
        <v>306</v>
      </c>
      <c r="B31" s="211"/>
      <c r="C31" s="212" t="s">
        <v>121</v>
      </c>
      <c r="D31" s="362">
        <v>-194574.4027204055</v>
      </c>
      <c r="E31" s="362">
        <v>119640.65515247453</v>
      </c>
      <c r="F31" s="362">
        <v>-20033.580517574213</v>
      </c>
      <c r="G31" s="362">
        <v>-12951.300993487705</v>
      </c>
      <c r="H31" s="283"/>
      <c r="I31" s="210"/>
    </row>
    <row r="32" spans="1:9" s="177" customFormat="1" ht="16.5" customHeight="1">
      <c r="A32" s="189" t="s">
        <v>307</v>
      </c>
      <c r="B32" s="211"/>
      <c r="C32" s="212" t="s">
        <v>117</v>
      </c>
      <c r="D32" s="362">
        <v>0</v>
      </c>
      <c r="E32" s="362">
        <v>0</v>
      </c>
      <c r="F32" s="362">
        <v>0</v>
      </c>
      <c r="G32" s="362">
        <v>0</v>
      </c>
      <c r="H32" s="283"/>
      <c r="I32" s="210"/>
    </row>
    <row r="33" spans="1:9" s="177" customFormat="1" ht="16.5" customHeight="1">
      <c r="A33" s="189" t="s">
        <v>308</v>
      </c>
      <c r="B33" s="211"/>
      <c r="C33" s="212" t="s">
        <v>118</v>
      </c>
      <c r="D33" s="362">
        <v>0</v>
      </c>
      <c r="E33" s="362">
        <v>0</v>
      </c>
      <c r="F33" s="362">
        <v>0</v>
      </c>
      <c r="G33" s="362">
        <v>0</v>
      </c>
      <c r="H33" s="283"/>
      <c r="I33" s="210"/>
    </row>
    <row r="34" spans="1:9" s="177" customFormat="1" ht="16.5" customHeight="1">
      <c r="A34" s="184"/>
      <c r="B34" s="211"/>
      <c r="C34" s="217"/>
      <c r="D34" s="214"/>
      <c r="E34" s="215"/>
      <c r="F34" s="215"/>
      <c r="G34" s="216"/>
      <c r="H34" s="283"/>
      <c r="I34" s="210"/>
    </row>
    <row r="35" spans="1:9" s="177" customFormat="1" ht="16.5" customHeight="1">
      <c r="A35" s="189" t="s">
        <v>309</v>
      </c>
      <c r="B35" s="211"/>
      <c r="C35" s="220" t="s">
        <v>110</v>
      </c>
      <c r="D35" s="362">
        <f>+D36</f>
        <v>53267.99999999907</v>
      </c>
      <c r="E35" s="362">
        <f>+E36</f>
        <v>37949.00000000093</v>
      </c>
      <c r="F35" s="362">
        <f>+F36</f>
        <v>-55118</v>
      </c>
      <c r="G35" s="362">
        <f>+G36</f>
        <v>-62649.10000000079</v>
      </c>
      <c r="H35" s="283"/>
      <c r="I35" s="210"/>
    </row>
    <row r="36" spans="1:9" s="177" customFormat="1" ht="16.5" customHeight="1">
      <c r="A36" s="189" t="s">
        <v>310</v>
      </c>
      <c r="B36" s="211"/>
      <c r="C36" s="221" t="s">
        <v>485</v>
      </c>
      <c r="D36" s="362">
        <f>D39-(D10+D12+D24+D25+D27+D28+D29+D31)</f>
        <v>53267.99999999907</v>
      </c>
      <c r="E36" s="362">
        <f>E39-(E10+E12+E24+E25+E27+E28+E29+E31)</f>
        <v>37949.00000000093</v>
      </c>
      <c r="F36" s="362">
        <f>F39-(F10+F12+F24+F25+F27+F28+F29+F31)</f>
        <v>-55118</v>
      </c>
      <c r="G36" s="362">
        <f>G39-(G10+G12+G24+G25+G27+G28+G29+G31)</f>
        <v>-62649.10000000079</v>
      </c>
      <c r="H36" s="283"/>
      <c r="I36" s="210"/>
    </row>
    <row r="37" spans="1:9" s="177" customFormat="1" ht="16.5" customHeight="1">
      <c r="A37" s="189" t="s">
        <v>311</v>
      </c>
      <c r="B37" s="211"/>
      <c r="C37" s="212" t="s">
        <v>108</v>
      </c>
      <c r="D37" s="362">
        <v>0</v>
      </c>
      <c r="E37" s="362">
        <v>0</v>
      </c>
      <c r="F37" s="362">
        <v>0</v>
      </c>
      <c r="G37" s="362">
        <v>0</v>
      </c>
      <c r="H37" s="283"/>
      <c r="I37" s="210"/>
    </row>
    <row r="38" spans="1:9" s="177" customFormat="1" ht="13.5" customHeight="1" thickBot="1">
      <c r="A38" s="184"/>
      <c r="B38" s="211"/>
      <c r="C38" s="212"/>
      <c r="D38" s="222"/>
      <c r="E38" s="223"/>
      <c r="F38" s="223"/>
      <c r="G38" s="251"/>
      <c r="H38" s="288"/>
      <c r="I38" s="210"/>
    </row>
    <row r="39" spans="1:9" s="177" customFormat="1" ht="21.75" customHeight="1" thickBot="1" thickTop="1">
      <c r="A39" s="224" t="s">
        <v>312</v>
      </c>
      <c r="B39" s="211"/>
      <c r="C39" s="205" t="s">
        <v>140</v>
      </c>
      <c r="D39" s="347">
        <v>1271146</v>
      </c>
      <c r="E39" s="347">
        <v>1189032</v>
      </c>
      <c r="F39" s="347">
        <v>1854500</v>
      </c>
      <c r="G39" s="347">
        <v>978843.0000000007</v>
      </c>
      <c r="H39" s="286"/>
      <c r="I39" s="210"/>
    </row>
    <row r="40" spans="1:9" ht="9" customHeight="1" thickBot="1" thickTop="1">
      <c r="A40" s="184"/>
      <c r="B40" s="104"/>
      <c r="C40" s="225"/>
      <c r="D40" s="226"/>
      <c r="E40" s="226"/>
      <c r="F40" s="226"/>
      <c r="G40" s="226"/>
      <c r="H40" s="289"/>
      <c r="I40" s="50"/>
    </row>
    <row r="41" spans="1:9" ht="9" customHeight="1" thickBot="1" thickTop="1">
      <c r="A41" s="189"/>
      <c r="B41" s="104"/>
      <c r="C41" s="227"/>
      <c r="D41" s="228"/>
      <c r="E41" s="229"/>
      <c r="F41" s="229"/>
      <c r="G41" s="229"/>
      <c r="H41" s="290"/>
      <c r="I41" s="50"/>
    </row>
    <row r="42" spans="1:9" ht="17.25" thickBot="1" thickTop="1">
      <c r="A42" s="189" t="s">
        <v>313</v>
      </c>
      <c r="B42" s="104"/>
      <c r="C42" s="205" t="s">
        <v>103</v>
      </c>
      <c r="D42" s="347">
        <v>11589956</v>
      </c>
      <c r="E42" s="347">
        <v>12741026</v>
      </c>
      <c r="F42" s="347">
        <v>14935393</v>
      </c>
      <c r="G42" s="347">
        <v>16041927</v>
      </c>
      <c r="H42" s="278"/>
      <c r="I42" s="50"/>
    </row>
    <row r="43" spans="1:9" ht="15.75" thickTop="1">
      <c r="A43" s="189" t="s">
        <v>314</v>
      </c>
      <c r="B43" s="104"/>
      <c r="C43" s="212" t="s">
        <v>126</v>
      </c>
      <c r="D43" s="362">
        <v>12092866</v>
      </c>
      <c r="E43" s="362">
        <v>13281898</v>
      </c>
      <c r="F43" s="362">
        <v>15136398</v>
      </c>
      <c r="G43" s="362">
        <v>16115241</v>
      </c>
      <c r="H43" s="276"/>
      <c r="I43" s="50"/>
    </row>
    <row r="44" spans="1:9" ht="15">
      <c r="A44" s="189" t="s">
        <v>315</v>
      </c>
      <c r="B44" s="104"/>
      <c r="C44" s="212" t="s">
        <v>127</v>
      </c>
      <c r="D44" s="362">
        <v>502910</v>
      </c>
      <c r="E44" s="362">
        <v>540872</v>
      </c>
      <c r="F44" s="362">
        <v>201005</v>
      </c>
      <c r="G44" s="362">
        <v>73314</v>
      </c>
      <c r="H44" s="291"/>
      <c r="I44" s="50"/>
    </row>
    <row r="45" spans="1:9" ht="9.75" customHeight="1" thickBot="1">
      <c r="A45" s="189"/>
      <c r="B45" s="104"/>
      <c r="C45" s="213"/>
      <c r="D45" s="52"/>
      <c r="E45" s="52"/>
      <c r="F45" s="52"/>
      <c r="G45" s="52"/>
      <c r="H45" s="230"/>
      <c r="I45" s="50"/>
    </row>
    <row r="46" spans="1:11" ht="20.25" thickBot="1" thickTop="1">
      <c r="A46" s="189"/>
      <c r="B46" s="104"/>
      <c r="C46" s="231" t="s">
        <v>119</v>
      </c>
      <c r="D46" s="232"/>
      <c r="E46" s="232"/>
      <c r="F46" s="232"/>
      <c r="G46" s="232"/>
      <c r="H46" s="233"/>
      <c r="I46" s="50"/>
      <c r="K46" s="29"/>
    </row>
    <row r="47" spans="1:11" ht="8.25" customHeight="1" thickTop="1">
      <c r="A47" s="189"/>
      <c r="B47" s="104"/>
      <c r="C47" s="234"/>
      <c r="D47" s="235"/>
      <c r="E47" s="236"/>
      <c r="F47" s="236"/>
      <c r="G47" s="236"/>
      <c r="H47" s="236"/>
      <c r="I47" s="50"/>
      <c r="K47" s="29"/>
    </row>
    <row r="48" spans="1:11" ht="15.75">
      <c r="A48" s="189"/>
      <c r="B48" s="104"/>
      <c r="C48" s="88" t="s">
        <v>47</v>
      </c>
      <c r="D48" s="29"/>
      <c r="E48" s="43"/>
      <c r="F48" s="43"/>
      <c r="G48" s="29" t="s">
        <v>48</v>
      </c>
      <c r="H48" s="43"/>
      <c r="I48" s="50"/>
      <c r="K48" s="29"/>
    </row>
    <row r="49" spans="1:11" ht="15.75">
      <c r="A49" s="189"/>
      <c r="B49" s="104"/>
      <c r="C49" s="88" t="s">
        <v>122</v>
      </c>
      <c r="D49" s="29"/>
      <c r="E49" s="43"/>
      <c r="F49" s="43"/>
      <c r="G49" s="29" t="s">
        <v>114</v>
      </c>
      <c r="H49" s="43"/>
      <c r="I49" s="50"/>
      <c r="K49" s="29"/>
    </row>
    <row r="50" spans="1:11" ht="15.75">
      <c r="A50" s="189"/>
      <c r="B50" s="104"/>
      <c r="C50" s="88" t="s">
        <v>115</v>
      </c>
      <c r="D50" s="330"/>
      <c r="E50" s="331"/>
      <c r="F50" s="331"/>
      <c r="G50" s="330" t="s">
        <v>116</v>
      </c>
      <c r="H50" s="331"/>
      <c r="I50" s="50"/>
      <c r="K50" s="29"/>
    </row>
    <row r="51" spans="1:11" ht="9.75" customHeight="1" thickBot="1">
      <c r="A51" s="249"/>
      <c r="B51" s="238"/>
      <c r="C51" s="239"/>
      <c r="D51" s="332"/>
      <c r="E51" s="333"/>
      <c r="F51" s="333"/>
      <c r="G51" s="333"/>
      <c r="H51" s="333"/>
      <c r="I51" s="63"/>
      <c r="K51" s="29"/>
    </row>
    <row r="52" spans="1:11" ht="16.5" thickTop="1">
      <c r="A52" s="60"/>
      <c r="B52" s="240"/>
      <c r="C52" s="88"/>
      <c r="D52" s="330"/>
      <c r="E52" s="330"/>
      <c r="F52" s="330"/>
      <c r="G52" s="330"/>
      <c r="H52" s="330"/>
      <c r="I52" s="29"/>
      <c r="J52" s="29"/>
      <c r="K52" s="29"/>
    </row>
    <row r="53" spans="4:8" ht="15">
      <c r="D53" s="334"/>
      <c r="E53" s="334"/>
      <c r="F53" s="334"/>
      <c r="G53" s="334"/>
      <c r="H53" s="334"/>
    </row>
    <row r="54" spans="2:9" ht="15">
      <c r="B54" s="169" t="s">
        <v>157</v>
      </c>
      <c r="C54" s="95"/>
      <c r="D54" s="335"/>
      <c r="E54" s="335"/>
      <c r="F54" s="335"/>
      <c r="G54" s="335"/>
      <c r="H54" s="335"/>
      <c r="I54" s="68"/>
    </row>
    <row r="55" spans="2:9" ht="15.75">
      <c r="B55" s="241"/>
      <c r="C55" s="242" t="s">
        <v>432</v>
      </c>
      <c r="D55" s="329">
        <f>IF(D39="M",0,D39)-IF(D10="M",0,D10)-IF(D12="M",0,D12)-IF(D23="M",0,D23)-IF(D35="M",0,D35)</f>
        <v>-5.820766091346741E-11</v>
      </c>
      <c r="E55" s="329">
        <f>IF(E39="M",0,E39)-IF(E10="M",0,E10)-IF(E12="M",0,E12)-IF(E23="M",0,E23)-IF(E35="M",0,E35)</f>
        <v>-5.820766091346741E-11</v>
      </c>
      <c r="F55" s="329">
        <f>IF(F39="M",0,F39)-IF(F10="M",0,F10)-IF(F12="M",0,F12)-IF(F23="M",0,F23)-IF(F35="M",0,F35)</f>
        <v>1.964508555829525E-10</v>
      </c>
      <c r="G55" s="329">
        <f>IF(G39="M",0,G39)-IF(G10="M",0,G10)-IF(G12="M",0,G12)-IF(G23="M",0,G23)-IF(G35="M",0,G35)</f>
        <v>0</v>
      </c>
      <c r="H55" s="69"/>
      <c r="I55" s="70"/>
    </row>
    <row r="56" spans="2:9" ht="15.75">
      <c r="B56" s="241"/>
      <c r="C56" s="242" t="s">
        <v>433</v>
      </c>
      <c r="D56" s="329">
        <f>IF(D12="M",0,D12)-IF(D13="M",0,D13)-IF(D14="M",0,D14)-IF(D15="M",0,D15)-IF(D18="M",0,D18)-IF(D21="M",0,D21)</f>
        <v>0</v>
      </c>
      <c r="E56" s="329">
        <f>IF(E12="M",0,E12)-IF(E13="M",0,E13)-IF(E14="M",0,E14)-IF(E15="M",0,E15)-IF(E18="M",0,E18)-IF(E21="M",0,E21)</f>
        <v>0</v>
      </c>
      <c r="F56" s="329">
        <f>IF(F12="M",0,F12)-IF(F13="M",0,F13)-IF(F14="M",0,F14)-IF(F15="M",0,F15)-IF(F18="M",0,F18)-IF(F21="M",0,F21)</f>
        <v>0</v>
      </c>
      <c r="G56" s="329">
        <f>IF(G12="M",0,G12)-IF(G13="M",0,G13)-IF(G14="M",0,G14)-IF(G15="M",0,G15)-IF(G18="M",0,G18)-IF(G21="M",0,G21)</f>
        <v>0</v>
      </c>
      <c r="H56" s="69"/>
      <c r="I56" s="70"/>
    </row>
    <row r="57" spans="2:9" ht="15.75">
      <c r="B57" s="241"/>
      <c r="C57" s="242" t="s">
        <v>434</v>
      </c>
      <c r="D57" s="329">
        <f>IF(D15="M",0,D15)-IF(D16="M",0,D16)-IF(D17="M",0,D17)</f>
        <v>0</v>
      </c>
      <c r="E57" s="329">
        <f>IF(E15="M",0,E15)-IF(E16="M",0,E16)-IF(E17="M",0,E17)</f>
        <v>0</v>
      </c>
      <c r="F57" s="329">
        <f>IF(F15="M",0,F15)-IF(F16="M",0,F16)-IF(F17="M",0,F17)</f>
        <v>0</v>
      </c>
      <c r="G57" s="329">
        <f>IF(G15="M",0,G15)-IF(G16="M",0,G16)-IF(G17="M",0,G17)</f>
        <v>0</v>
      </c>
      <c r="H57" s="69"/>
      <c r="I57" s="70"/>
    </row>
    <row r="58" spans="2:9" ht="15.75">
      <c r="B58" s="241"/>
      <c r="C58" s="242" t="s">
        <v>435</v>
      </c>
      <c r="D58" s="329">
        <f>IF(D18="M",0,D18)-IF(D19="M",0,D19)-IF(D20="M",0,D20)</f>
        <v>0</v>
      </c>
      <c r="E58" s="329">
        <f>IF(E18="M",0,E18)-IF(E19="M",0,E19)-IF(E20="M",0,E20)</f>
        <v>0</v>
      </c>
      <c r="F58" s="329">
        <f>IF(F18="M",0,F18)-IF(F19="M",0,F19)-IF(F20="M",0,F20)</f>
        <v>0</v>
      </c>
      <c r="G58" s="329">
        <f>IF(G18="M",0,G18)-IF(G19="M",0,G19)-IF(G20="M",0,G20)</f>
        <v>0</v>
      </c>
      <c r="H58" s="69"/>
      <c r="I58" s="70"/>
    </row>
    <row r="59" spans="2:9" ht="23.25">
      <c r="B59" s="241"/>
      <c r="C59" s="242" t="s">
        <v>436</v>
      </c>
      <c r="D59" s="329">
        <f>IF(D23="M",0,D23)-IF(D24="M",0,D24)-IF(D25="M",0,D25)-IF(D27="M",0,D27)-IF(D28="M",0,D28)-IF(D29="M",0,D29)-IF(D31="M",0,D31)-IF(D32="M",0,D32)-IF(D33="M",0,D33)</f>
        <v>-2.9103830456733704E-11</v>
      </c>
      <c r="E59" s="329">
        <f>IF(E23="M",0,E23)-IF(E24="M",0,E24)-IF(E25="M",0,E25)-IF(E27="M",0,E27)-IF(E28="M",0,E28)-IF(E29="M",0,E29)-IF(E31="M",0,E31)-IF(E32="M",0,E32)-IF(E33="M",0,E33)</f>
        <v>0</v>
      </c>
      <c r="F59" s="329">
        <f>IF(F23="M",0,F23)-IF(F24="M",0,F24)-IF(F25="M",0,F25)-IF(F27="M",0,F27)-IF(F28="M",0,F28)-IF(F29="M",0,F29)-IF(F31="M",0,F31)-IF(F32="M",0,F32)-IF(F33="M",0,F33)</f>
        <v>-7.275957614183426E-12</v>
      </c>
      <c r="G59" s="329">
        <f>IF(G23="M",0,G23)-IF(G24="M",0,G24)-IF(G25="M",0,G25)-IF(G27="M",0,G27)-IF(G28="M",0,G28)-IF(G29="M",0,G29)-IF(G31="M",0,G31)-IF(G32="M",0,G32)-IF(G33="M",0,G33)</f>
        <v>1.4551915228366852E-11</v>
      </c>
      <c r="H59" s="69"/>
      <c r="I59" s="70"/>
    </row>
    <row r="60" spans="2:9" ht="15.75">
      <c r="B60" s="241"/>
      <c r="C60" s="242" t="s">
        <v>437</v>
      </c>
      <c r="D60" s="329">
        <f>IF(D35="M",0,D35)-IF(D36="M",0,D36)-IF(D37="M",0,D37)</f>
        <v>0</v>
      </c>
      <c r="E60" s="329">
        <f>IF(E35="M",0,E35)-IF(E36="M",0,E36)-IF(E37="M",0,E37)</f>
        <v>0</v>
      </c>
      <c r="F60" s="329">
        <f>IF(F35="M",0,F35)-IF(F36="M",0,F36)-IF(F37="M",0,F37)</f>
        <v>0</v>
      </c>
      <c r="G60" s="329">
        <f>IF(G35="M",0,G35)-IF(G36="M",0,G36)-IF(G37="M",0,G37)</f>
        <v>0</v>
      </c>
      <c r="H60" s="69"/>
      <c r="I60" s="70"/>
    </row>
    <row r="61" spans="2:9" ht="15.75">
      <c r="B61" s="241"/>
      <c r="C61" s="242" t="s">
        <v>431</v>
      </c>
      <c r="D61" s="327"/>
      <c r="E61" s="327"/>
      <c r="F61" s="327"/>
      <c r="G61" s="327"/>
      <c r="H61" s="69"/>
      <c r="I61" s="70"/>
    </row>
    <row r="62" spans="2:9" ht="15.75">
      <c r="B62" s="241"/>
      <c r="C62" s="242" t="s">
        <v>430</v>
      </c>
      <c r="D62" s="329">
        <f>IF(D42="M",0,D42)-IF(D43="M",0,D43)+IF(D44="M",0,D44)</f>
        <v>0</v>
      </c>
      <c r="E62" s="329">
        <f>IF(E42="M",0,E42)-IF(E43="M",0,E43)+IF(E44="M",0,E44)</f>
        <v>0</v>
      </c>
      <c r="F62" s="329">
        <f>IF(F42="M",0,F42)-IF(F43="M",0,F43)+IF(F44="M",0,F44)</f>
        <v>0</v>
      </c>
      <c r="G62" s="329">
        <f>IF(G42="M",0,G42)-IF(G43="M",0,G43)+IF(G44="M",0,G44)</f>
        <v>0</v>
      </c>
      <c r="H62" s="69"/>
      <c r="I62" s="70"/>
    </row>
    <row r="63" spans="2:9" ht="15.75">
      <c r="B63" s="243" t="s">
        <v>408</v>
      </c>
      <c r="C63" s="244"/>
      <c r="D63" s="327"/>
      <c r="E63" s="327"/>
      <c r="F63" s="327"/>
      <c r="G63" s="327"/>
      <c r="H63" s="69"/>
      <c r="I63" s="70"/>
    </row>
    <row r="64" spans="2:9" ht="15.75">
      <c r="B64" s="245"/>
      <c r="C64" s="246" t="s">
        <v>438</v>
      </c>
      <c r="D64" s="337">
        <f>IF('Table 1'!E11="M",0,'Table 1'!E11)+IF('Table 3B'!D10="M",0,'Table 3B'!D10)</f>
        <v>0</v>
      </c>
      <c r="E64" s="337">
        <f>IF('Table 1'!F11="M",0,'Table 1'!F11)+IF('Table 3B'!E10="M",0,'Table 3B'!E10)</f>
        <v>0</v>
      </c>
      <c r="F64" s="337">
        <f>IF('Table 1'!G11="M",0,'Table 1'!G11)+IF('Table 3B'!F10="M",0,'Table 3B'!F10)</f>
        <v>0</v>
      </c>
      <c r="G64" s="337">
        <f>IF('Table 1'!H11="M",0,'Table 1'!H11)+IF('Table 3B'!G10="M",0,'Table 3B'!G10)</f>
        <v>0</v>
      </c>
      <c r="H64" s="71"/>
      <c r="I64" s="72"/>
    </row>
  </sheetData>
  <sheetProtection password="CD52" sheet="1" objects="1" scenarios="1"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 transitionEvaluation="1">
    <pageSetUpPr fitToPage="1"/>
  </sheetPr>
  <dimension ref="A2:K64"/>
  <sheetViews>
    <sheetView showGridLines="0" defaultGridColor="0" zoomScale="70" zoomScaleNormal="70" colorId="22" workbookViewId="0" topLeftCell="B13">
      <selection activeCell="C46" sqref="C45:C46"/>
    </sheetView>
  </sheetViews>
  <sheetFormatPr defaultColWidth="9.77734375" defaultRowHeight="15"/>
  <cols>
    <col min="1" max="1" width="18.6640625" style="43" hidden="1" customWidth="1"/>
    <col min="2" max="2" width="3.77734375" style="28" customWidth="1"/>
    <col min="3" max="3" width="69.10546875" style="94" customWidth="1"/>
    <col min="4" max="4" width="10.99609375" style="28" customWidth="1"/>
    <col min="5" max="6" width="10.77734375" style="28" customWidth="1"/>
    <col min="7" max="7" width="10.6640625" style="28" customWidth="1"/>
    <col min="8" max="8" width="87.5546875" style="28" customWidth="1"/>
    <col min="9" max="9" width="5.3359375" style="28" customWidth="1"/>
    <col min="10" max="10" width="0.9921875" style="28" customWidth="1"/>
    <col min="11" max="11" width="0.55078125" style="28" customWidth="1"/>
    <col min="12" max="12" width="9.77734375" style="28" customWidth="1"/>
    <col min="13" max="13" width="40.77734375" style="28" customWidth="1"/>
    <col min="14" max="16384" width="9.77734375" style="28" customWidth="1"/>
  </cols>
  <sheetData>
    <row r="2" spans="1:11" ht="18">
      <c r="A2" s="60"/>
      <c r="B2" s="199" t="s">
        <v>44</v>
      </c>
      <c r="C2" s="85" t="s">
        <v>150</v>
      </c>
      <c r="D2" s="27"/>
      <c r="K2" s="29"/>
    </row>
    <row r="3" spans="1:11" ht="18">
      <c r="A3" s="60"/>
      <c r="B3" s="199"/>
      <c r="C3" s="85" t="s">
        <v>96</v>
      </c>
      <c r="D3" s="27"/>
      <c r="K3" s="29"/>
    </row>
    <row r="4" spans="1:11" ht="16.5" thickBot="1">
      <c r="A4" s="60"/>
      <c r="B4" s="199"/>
      <c r="C4" s="92"/>
      <c r="D4" s="61"/>
      <c r="K4" s="29"/>
    </row>
    <row r="5" spans="1:11" ht="16.5" thickTop="1">
      <c r="A5" s="200"/>
      <c r="B5" s="201"/>
      <c r="C5" s="87"/>
      <c r="D5" s="31"/>
      <c r="E5" s="31"/>
      <c r="F5" s="31"/>
      <c r="G5" s="32"/>
      <c r="H5" s="32"/>
      <c r="I5" s="33"/>
      <c r="K5" s="29"/>
    </row>
    <row r="6" spans="1:9" ht="15.75">
      <c r="A6" s="202"/>
      <c r="B6" s="104"/>
      <c r="C6" s="306" t="s">
        <v>525</v>
      </c>
      <c r="D6" s="34"/>
      <c r="E6" s="367" t="s">
        <v>2</v>
      </c>
      <c r="F6" s="367"/>
      <c r="G6" s="36"/>
      <c r="H6" s="36"/>
      <c r="I6" s="50"/>
    </row>
    <row r="7" spans="1:9" ht="15.75">
      <c r="A7" s="202"/>
      <c r="B7" s="104"/>
      <c r="C7" s="79" t="s">
        <v>526</v>
      </c>
      <c r="D7" s="38">
        <v>2004</v>
      </c>
      <c r="E7" s="38">
        <v>2005</v>
      </c>
      <c r="F7" s="38">
        <v>2006</v>
      </c>
      <c r="G7" s="38">
        <v>2007</v>
      </c>
      <c r="H7" s="39"/>
      <c r="I7" s="50"/>
    </row>
    <row r="8" spans="1:9" ht="18.75">
      <c r="A8" s="202"/>
      <c r="B8" s="104"/>
      <c r="C8" s="306" t="s">
        <v>527</v>
      </c>
      <c r="D8" s="364" t="s">
        <v>492</v>
      </c>
      <c r="E8" s="364" t="s">
        <v>492</v>
      </c>
      <c r="F8" s="364" t="s">
        <v>492</v>
      </c>
      <c r="G8" s="364" t="s">
        <v>492</v>
      </c>
      <c r="H8" s="203"/>
      <c r="I8" s="50"/>
    </row>
    <row r="9" spans="1:9" ht="10.5" customHeight="1" thickBot="1">
      <c r="A9" s="202"/>
      <c r="B9" s="104"/>
      <c r="C9" s="89"/>
      <c r="D9" s="112"/>
      <c r="E9" s="112"/>
      <c r="F9" s="112"/>
      <c r="G9" s="247"/>
      <c r="H9" s="204"/>
      <c r="I9" s="50"/>
    </row>
    <row r="10" spans="1:9" ht="17.25" thickBot="1" thickTop="1">
      <c r="A10" s="189" t="s">
        <v>316</v>
      </c>
      <c r="B10" s="104"/>
      <c r="C10" s="205" t="s">
        <v>487</v>
      </c>
      <c r="D10" s="266" t="s">
        <v>492</v>
      </c>
      <c r="E10" s="266" t="s">
        <v>492</v>
      </c>
      <c r="F10" s="266" t="s">
        <v>492</v>
      </c>
      <c r="G10" s="266" t="s">
        <v>492</v>
      </c>
      <c r="H10" s="278"/>
      <c r="I10" s="50"/>
    </row>
    <row r="11" spans="1:9" ht="6" customHeight="1" thickTop="1">
      <c r="A11" s="184"/>
      <c r="B11" s="104"/>
      <c r="C11" s="206"/>
      <c r="D11" s="51"/>
      <c r="E11" s="52"/>
      <c r="F11" s="52"/>
      <c r="G11" s="53"/>
      <c r="H11" s="275"/>
      <c r="I11" s="50"/>
    </row>
    <row r="12" spans="1:9" s="177" customFormat="1" ht="16.5" customHeight="1">
      <c r="A12" s="189" t="s">
        <v>317</v>
      </c>
      <c r="B12" s="207"/>
      <c r="C12" s="208" t="s">
        <v>112</v>
      </c>
      <c r="D12" s="307">
        <f>D13+D14+D15+D18+D21</f>
        <v>0</v>
      </c>
      <c r="E12" s="307">
        <f>E13+E14+E15+E18+E21</f>
        <v>0</v>
      </c>
      <c r="F12" s="307">
        <f>F13+F14+F15+F18+F21</f>
        <v>0</v>
      </c>
      <c r="G12" s="308">
        <f>G13+G14+G15+G18+G21</f>
        <v>0</v>
      </c>
      <c r="H12" s="283"/>
      <c r="I12" s="210"/>
    </row>
    <row r="13" spans="1:9" s="177" customFormat="1" ht="16.5" customHeight="1">
      <c r="A13" s="189" t="s">
        <v>318</v>
      </c>
      <c r="B13" s="211"/>
      <c r="C13" s="212" t="s">
        <v>99</v>
      </c>
      <c r="D13" s="280" t="s">
        <v>492</v>
      </c>
      <c r="E13" s="280" t="s">
        <v>492</v>
      </c>
      <c r="F13" s="280" t="s">
        <v>492</v>
      </c>
      <c r="G13" s="280" t="s">
        <v>492</v>
      </c>
      <c r="H13" s="283"/>
      <c r="I13" s="210"/>
    </row>
    <row r="14" spans="1:9" s="177" customFormat="1" ht="16.5" customHeight="1">
      <c r="A14" s="189" t="s">
        <v>319</v>
      </c>
      <c r="B14" s="211"/>
      <c r="C14" s="212" t="s">
        <v>136</v>
      </c>
      <c r="D14" s="280" t="s">
        <v>492</v>
      </c>
      <c r="E14" s="280" t="s">
        <v>492</v>
      </c>
      <c r="F14" s="280" t="s">
        <v>492</v>
      </c>
      <c r="G14" s="280" t="s">
        <v>492</v>
      </c>
      <c r="H14" s="283"/>
      <c r="I14" s="210"/>
    </row>
    <row r="15" spans="1:9" s="177" customFormat="1" ht="16.5" customHeight="1">
      <c r="A15" s="189" t="s">
        <v>320</v>
      </c>
      <c r="B15" s="211"/>
      <c r="C15" s="212" t="s">
        <v>45</v>
      </c>
      <c r="D15" s="280" t="s">
        <v>492</v>
      </c>
      <c r="E15" s="280" t="s">
        <v>492</v>
      </c>
      <c r="F15" s="280" t="s">
        <v>492</v>
      </c>
      <c r="G15" s="280" t="s">
        <v>492</v>
      </c>
      <c r="H15" s="283"/>
      <c r="I15" s="210"/>
    </row>
    <row r="16" spans="1:9" s="177" customFormat="1" ht="16.5" customHeight="1">
      <c r="A16" s="189" t="s">
        <v>321</v>
      </c>
      <c r="B16" s="211"/>
      <c r="C16" s="213" t="s">
        <v>87</v>
      </c>
      <c r="D16" s="280" t="s">
        <v>492</v>
      </c>
      <c r="E16" s="280" t="s">
        <v>492</v>
      </c>
      <c r="F16" s="280" t="s">
        <v>492</v>
      </c>
      <c r="G16" s="280" t="s">
        <v>492</v>
      </c>
      <c r="H16" s="283"/>
      <c r="I16" s="210"/>
    </row>
    <row r="17" spans="1:9" s="177" customFormat="1" ht="16.5" customHeight="1">
      <c r="A17" s="189" t="s">
        <v>322</v>
      </c>
      <c r="B17" s="211"/>
      <c r="C17" s="212" t="s">
        <v>88</v>
      </c>
      <c r="D17" s="280" t="s">
        <v>492</v>
      </c>
      <c r="E17" s="280" t="s">
        <v>492</v>
      </c>
      <c r="F17" s="280" t="s">
        <v>492</v>
      </c>
      <c r="G17" s="280" t="s">
        <v>492</v>
      </c>
      <c r="H17" s="283"/>
      <c r="I17" s="210"/>
    </row>
    <row r="18" spans="1:9" s="177" customFormat="1" ht="16.5" customHeight="1">
      <c r="A18" s="189" t="s">
        <v>323</v>
      </c>
      <c r="B18" s="211"/>
      <c r="C18" s="213" t="s">
        <v>46</v>
      </c>
      <c r="D18" s="280" t="s">
        <v>492</v>
      </c>
      <c r="E18" s="280" t="s">
        <v>492</v>
      </c>
      <c r="F18" s="280" t="s">
        <v>492</v>
      </c>
      <c r="G18" s="280" t="s">
        <v>492</v>
      </c>
      <c r="H18" s="283"/>
      <c r="I18" s="210"/>
    </row>
    <row r="19" spans="1:9" s="177" customFormat="1" ht="16.5" customHeight="1">
      <c r="A19" s="189" t="s">
        <v>324</v>
      </c>
      <c r="B19" s="211"/>
      <c r="C19" s="213" t="s">
        <v>87</v>
      </c>
      <c r="D19" s="280" t="s">
        <v>492</v>
      </c>
      <c r="E19" s="280" t="s">
        <v>492</v>
      </c>
      <c r="F19" s="280" t="s">
        <v>492</v>
      </c>
      <c r="G19" s="280" t="s">
        <v>492</v>
      </c>
      <c r="H19" s="283"/>
      <c r="I19" s="210"/>
    </row>
    <row r="20" spans="1:9" s="177" customFormat="1" ht="16.5" customHeight="1">
      <c r="A20" s="189" t="s">
        <v>325</v>
      </c>
      <c r="B20" s="211"/>
      <c r="C20" s="212" t="s">
        <v>88</v>
      </c>
      <c r="D20" s="280" t="s">
        <v>492</v>
      </c>
      <c r="E20" s="280" t="s">
        <v>492</v>
      </c>
      <c r="F20" s="280" t="s">
        <v>492</v>
      </c>
      <c r="G20" s="280" t="s">
        <v>492</v>
      </c>
      <c r="H20" s="283"/>
      <c r="I20" s="210"/>
    </row>
    <row r="21" spans="1:9" s="177" customFormat="1" ht="16.5" customHeight="1">
      <c r="A21" s="189" t="s">
        <v>326</v>
      </c>
      <c r="B21" s="211"/>
      <c r="C21" s="212" t="s">
        <v>100</v>
      </c>
      <c r="D21" s="280" t="s">
        <v>492</v>
      </c>
      <c r="E21" s="280" t="s">
        <v>492</v>
      </c>
      <c r="F21" s="280" t="s">
        <v>492</v>
      </c>
      <c r="G21" s="280" t="s">
        <v>492</v>
      </c>
      <c r="H21" s="283"/>
      <c r="I21" s="210"/>
    </row>
    <row r="22" spans="1:9" s="177" customFormat="1" ht="16.5" customHeight="1">
      <c r="A22" s="184"/>
      <c r="B22" s="211"/>
      <c r="C22" s="212"/>
      <c r="D22" s="214"/>
      <c r="E22" s="215"/>
      <c r="F22" s="215"/>
      <c r="G22" s="216"/>
      <c r="H22" s="283"/>
      <c r="I22" s="210"/>
    </row>
    <row r="23" spans="1:9" s="177" customFormat="1" ht="16.5" customHeight="1">
      <c r="A23" s="189" t="s">
        <v>327</v>
      </c>
      <c r="B23" s="211"/>
      <c r="C23" s="208" t="s">
        <v>146</v>
      </c>
      <c r="D23" s="308">
        <f>SUM(D24:D33)</f>
        <v>0</v>
      </c>
      <c r="E23" s="308">
        <f>SUM(E24:E33)</f>
        <v>0</v>
      </c>
      <c r="F23" s="308">
        <f>SUM(F24:F33)</f>
        <v>0</v>
      </c>
      <c r="G23" s="308">
        <f>SUM(G24:G33)</f>
        <v>0</v>
      </c>
      <c r="H23" s="283"/>
      <c r="I23" s="210"/>
    </row>
    <row r="24" spans="1:9" s="177" customFormat="1" ht="16.5" customHeight="1">
      <c r="A24" s="189" t="s">
        <v>328</v>
      </c>
      <c r="B24" s="211"/>
      <c r="C24" s="212" t="s">
        <v>109</v>
      </c>
      <c r="D24" s="280" t="s">
        <v>492</v>
      </c>
      <c r="E24" s="280" t="s">
        <v>492</v>
      </c>
      <c r="F24" s="280" t="s">
        <v>492</v>
      </c>
      <c r="G24" s="280" t="s">
        <v>492</v>
      </c>
      <c r="H24" s="283"/>
      <c r="I24" s="210"/>
    </row>
    <row r="25" spans="1:9" s="177" customFormat="1" ht="16.5" customHeight="1">
      <c r="A25" s="189" t="s">
        <v>329</v>
      </c>
      <c r="B25" s="211"/>
      <c r="C25" s="212" t="s">
        <v>145</v>
      </c>
      <c r="D25" s="280" t="s">
        <v>492</v>
      </c>
      <c r="E25" s="280" t="s">
        <v>492</v>
      </c>
      <c r="F25" s="280" t="s">
        <v>492</v>
      </c>
      <c r="G25" s="280" t="s">
        <v>492</v>
      </c>
      <c r="H25" s="283"/>
      <c r="I25" s="210"/>
    </row>
    <row r="26" spans="1:9" s="177" customFormat="1" ht="16.5" customHeight="1">
      <c r="A26" s="184"/>
      <c r="B26" s="211"/>
      <c r="C26" s="217"/>
      <c r="D26" s="209"/>
      <c r="E26" s="218"/>
      <c r="F26" s="215"/>
      <c r="G26" s="216"/>
      <c r="H26" s="283"/>
      <c r="I26" s="210"/>
    </row>
    <row r="27" spans="1:9" s="177" customFormat="1" ht="16.5" customHeight="1">
      <c r="A27" s="189" t="s">
        <v>330</v>
      </c>
      <c r="B27" s="211"/>
      <c r="C27" s="217" t="s">
        <v>143</v>
      </c>
      <c r="D27" s="280" t="s">
        <v>492</v>
      </c>
      <c r="E27" s="280" t="s">
        <v>492</v>
      </c>
      <c r="F27" s="280" t="s">
        <v>492</v>
      </c>
      <c r="G27" s="280" t="s">
        <v>492</v>
      </c>
      <c r="H27" s="284"/>
      <c r="I27" s="210"/>
    </row>
    <row r="28" spans="1:9" s="177" customFormat="1" ht="16.5" customHeight="1">
      <c r="A28" s="189" t="s">
        <v>331</v>
      </c>
      <c r="B28" s="211"/>
      <c r="C28" s="212" t="s">
        <v>137</v>
      </c>
      <c r="D28" s="280" t="s">
        <v>492</v>
      </c>
      <c r="E28" s="280" t="s">
        <v>492</v>
      </c>
      <c r="F28" s="280" t="s">
        <v>492</v>
      </c>
      <c r="G28" s="280" t="s">
        <v>492</v>
      </c>
      <c r="H28" s="283"/>
      <c r="I28" s="210"/>
    </row>
    <row r="29" spans="1:9" s="177" customFormat="1" ht="16.5" customHeight="1">
      <c r="A29" s="189" t="s">
        <v>332</v>
      </c>
      <c r="B29" s="211"/>
      <c r="C29" s="213" t="s">
        <v>144</v>
      </c>
      <c r="D29" s="281" t="s">
        <v>492</v>
      </c>
      <c r="E29" s="281" t="s">
        <v>492</v>
      </c>
      <c r="F29" s="281" t="s">
        <v>492</v>
      </c>
      <c r="G29" s="281" t="s">
        <v>492</v>
      </c>
      <c r="H29" s="283"/>
      <c r="I29" s="210"/>
    </row>
    <row r="30" spans="1:9" s="177" customFormat="1" ht="16.5" customHeight="1">
      <c r="A30" s="184"/>
      <c r="B30" s="211"/>
      <c r="C30" s="217"/>
      <c r="D30" s="209"/>
      <c r="E30" s="218"/>
      <c r="F30" s="218"/>
      <c r="G30" s="219"/>
      <c r="H30" s="283"/>
      <c r="I30" s="210"/>
    </row>
    <row r="31" spans="1:9" s="177" customFormat="1" ht="16.5" customHeight="1">
      <c r="A31" s="189" t="s">
        <v>333</v>
      </c>
      <c r="B31" s="211"/>
      <c r="C31" s="212" t="s">
        <v>121</v>
      </c>
      <c r="D31" s="280" t="s">
        <v>492</v>
      </c>
      <c r="E31" s="280" t="s">
        <v>492</v>
      </c>
      <c r="F31" s="280" t="s">
        <v>492</v>
      </c>
      <c r="G31" s="280" t="s">
        <v>492</v>
      </c>
      <c r="H31" s="283"/>
      <c r="I31" s="210"/>
    </row>
    <row r="32" spans="1:9" s="177" customFormat="1" ht="16.5" customHeight="1">
      <c r="A32" s="189" t="s">
        <v>334</v>
      </c>
      <c r="B32" s="211"/>
      <c r="C32" s="212" t="s">
        <v>117</v>
      </c>
      <c r="D32" s="280" t="s">
        <v>492</v>
      </c>
      <c r="E32" s="280" t="s">
        <v>492</v>
      </c>
      <c r="F32" s="280" t="s">
        <v>492</v>
      </c>
      <c r="G32" s="280" t="s">
        <v>492</v>
      </c>
      <c r="H32" s="283"/>
      <c r="I32" s="210"/>
    </row>
    <row r="33" spans="1:9" s="177" customFormat="1" ht="16.5" customHeight="1">
      <c r="A33" s="189" t="s">
        <v>335</v>
      </c>
      <c r="B33" s="211"/>
      <c r="C33" s="212" t="s">
        <v>118</v>
      </c>
      <c r="D33" s="280" t="s">
        <v>492</v>
      </c>
      <c r="E33" s="280" t="s">
        <v>492</v>
      </c>
      <c r="F33" s="280" t="s">
        <v>492</v>
      </c>
      <c r="G33" s="280" t="s">
        <v>492</v>
      </c>
      <c r="H33" s="283"/>
      <c r="I33" s="210"/>
    </row>
    <row r="34" spans="1:9" s="177" customFormat="1" ht="16.5" customHeight="1">
      <c r="A34" s="184"/>
      <c r="B34" s="211"/>
      <c r="C34" s="217"/>
      <c r="D34" s="214"/>
      <c r="E34" s="215"/>
      <c r="F34" s="215"/>
      <c r="G34" s="216"/>
      <c r="H34" s="283"/>
      <c r="I34" s="210"/>
    </row>
    <row r="35" spans="1:9" s="177" customFormat="1" ht="16.5" customHeight="1">
      <c r="A35" s="189" t="s">
        <v>336</v>
      </c>
      <c r="B35" s="211"/>
      <c r="C35" s="220" t="s">
        <v>110</v>
      </c>
      <c r="D35" s="281" t="s">
        <v>492</v>
      </c>
      <c r="E35" s="281" t="s">
        <v>492</v>
      </c>
      <c r="F35" s="281" t="s">
        <v>492</v>
      </c>
      <c r="G35" s="281" t="s">
        <v>492</v>
      </c>
      <c r="H35" s="283"/>
      <c r="I35" s="210"/>
    </row>
    <row r="36" spans="1:9" s="177" customFormat="1" ht="16.5" customHeight="1">
      <c r="A36" s="189" t="s">
        <v>337</v>
      </c>
      <c r="B36" s="211"/>
      <c r="C36" s="221" t="s">
        <v>485</v>
      </c>
      <c r="D36" s="281" t="s">
        <v>492</v>
      </c>
      <c r="E36" s="281" t="s">
        <v>492</v>
      </c>
      <c r="F36" s="281" t="s">
        <v>492</v>
      </c>
      <c r="G36" s="281" t="s">
        <v>492</v>
      </c>
      <c r="H36" s="283"/>
      <c r="I36" s="210"/>
    </row>
    <row r="37" spans="1:9" s="177" customFormat="1" ht="16.5" customHeight="1">
      <c r="A37" s="189" t="s">
        <v>338</v>
      </c>
      <c r="B37" s="211"/>
      <c r="C37" s="212" t="s">
        <v>108</v>
      </c>
      <c r="D37" s="281" t="s">
        <v>492</v>
      </c>
      <c r="E37" s="281" t="s">
        <v>492</v>
      </c>
      <c r="F37" s="281" t="s">
        <v>492</v>
      </c>
      <c r="G37" s="281" t="s">
        <v>492</v>
      </c>
      <c r="H37" s="283"/>
      <c r="I37" s="210"/>
    </row>
    <row r="38" spans="1:9" s="177" customFormat="1" ht="13.5" customHeight="1" thickBot="1">
      <c r="A38" s="184"/>
      <c r="B38" s="211"/>
      <c r="C38" s="212"/>
      <c r="D38" s="222"/>
      <c r="E38" s="223"/>
      <c r="F38" s="223"/>
      <c r="G38" s="251"/>
      <c r="H38" s="287"/>
      <c r="I38" s="210"/>
    </row>
    <row r="39" spans="1:9" s="177" customFormat="1" ht="19.5" customHeight="1" thickBot="1" thickTop="1">
      <c r="A39" s="224" t="s">
        <v>339</v>
      </c>
      <c r="B39" s="211"/>
      <c r="C39" s="205" t="s">
        <v>139</v>
      </c>
      <c r="D39" s="282" t="s">
        <v>492</v>
      </c>
      <c r="E39" s="282" t="s">
        <v>492</v>
      </c>
      <c r="F39" s="282" t="s">
        <v>492</v>
      </c>
      <c r="G39" s="282" t="s">
        <v>492</v>
      </c>
      <c r="H39" s="286"/>
      <c r="I39" s="210"/>
    </row>
    <row r="40" spans="1:9" ht="9" customHeight="1" thickBot="1" thickTop="1">
      <c r="A40" s="184"/>
      <c r="B40" s="104"/>
      <c r="C40" s="225"/>
      <c r="D40" s="226"/>
      <c r="E40" s="226"/>
      <c r="F40" s="226"/>
      <c r="G40" s="226"/>
      <c r="H40" s="289"/>
      <c r="I40" s="50"/>
    </row>
    <row r="41" spans="1:9" ht="9" customHeight="1" thickBot="1" thickTop="1">
      <c r="A41" s="202"/>
      <c r="B41" s="104"/>
      <c r="C41" s="227"/>
      <c r="D41" s="228"/>
      <c r="E41" s="229"/>
      <c r="F41" s="229"/>
      <c r="G41" s="229"/>
      <c r="H41" s="290"/>
      <c r="I41" s="50"/>
    </row>
    <row r="42" spans="1:9" ht="17.25" thickBot="1" thickTop="1">
      <c r="A42" s="224" t="s">
        <v>340</v>
      </c>
      <c r="B42" s="104"/>
      <c r="C42" s="205" t="s">
        <v>104</v>
      </c>
      <c r="D42" s="266" t="s">
        <v>492</v>
      </c>
      <c r="E42" s="266" t="s">
        <v>492</v>
      </c>
      <c r="F42" s="266" t="s">
        <v>492</v>
      </c>
      <c r="G42" s="266" t="s">
        <v>492</v>
      </c>
      <c r="H42" s="278"/>
      <c r="I42" s="50"/>
    </row>
    <row r="43" spans="1:9" ht="15.75" thickTop="1">
      <c r="A43" s="189" t="s">
        <v>341</v>
      </c>
      <c r="B43" s="104"/>
      <c r="C43" s="212" t="s">
        <v>128</v>
      </c>
      <c r="D43" s="267" t="s">
        <v>492</v>
      </c>
      <c r="E43" s="267" t="s">
        <v>492</v>
      </c>
      <c r="F43" s="267" t="s">
        <v>492</v>
      </c>
      <c r="G43" s="267" t="s">
        <v>492</v>
      </c>
      <c r="H43" s="276"/>
      <c r="I43" s="50"/>
    </row>
    <row r="44" spans="1:9" ht="15">
      <c r="A44" s="189" t="s">
        <v>342</v>
      </c>
      <c r="B44" s="104"/>
      <c r="C44" s="212" t="s">
        <v>129</v>
      </c>
      <c r="D44" s="267" t="s">
        <v>492</v>
      </c>
      <c r="E44" s="267" t="s">
        <v>492</v>
      </c>
      <c r="F44" s="267" t="s">
        <v>492</v>
      </c>
      <c r="G44" s="267" t="s">
        <v>492</v>
      </c>
      <c r="H44" s="291"/>
      <c r="I44" s="50"/>
    </row>
    <row r="45" spans="1:9" ht="9.75" customHeight="1" thickBot="1">
      <c r="A45" s="202"/>
      <c r="B45" s="104"/>
      <c r="C45" s="213"/>
      <c r="D45" s="52"/>
      <c r="E45" s="52"/>
      <c r="F45" s="52"/>
      <c r="G45" s="52"/>
      <c r="H45" s="292"/>
      <c r="I45" s="50"/>
    </row>
    <row r="46" spans="1:11" ht="20.25" thickBot="1" thickTop="1">
      <c r="A46" s="202"/>
      <c r="B46" s="104"/>
      <c r="C46" s="231" t="s">
        <v>119</v>
      </c>
      <c r="D46" s="232"/>
      <c r="E46" s="232"/>
      <c r="F46" s="232"/>
      <c r="G46" s="232"/>
      <c r="H46" s="233"/>
      <c r="I46" s="50"/>
      <c r="K46" s="29"/>
    </row>
    <row r="47" spans="1:11" ht="8.25" customHeight="1" thickTop="1">
      <c r="A47" s="202"/>
      <c r="B47" s="104"/>
      <c r="C47" s="234"/>
      <c r="D47" s="235"/>
      <c r="E47" s="236"/>
      <c r="F47" s="236"/>
      <c r="G47" s="236"/>
      <c r="H47" s="236"/>
      <c r="I47" s="50"/>
      <c r="K47" s="29"/>
    </row>
    <row r="48" spans="1:11" ht="15.75">
      <c r="A48" s="202"/>
      <c r="B48" s="104"/>
      <c r="C48" s="88" t="s">
        <v>47</v>
      </c>
      <c r="D48" s="29"/>
      <c r="E48" s="43"/>
      <c r="F48" s="43"/>
      <c r="G48" s="29" t="s">
        <v>48</v>
      </c>
      <c r="H48" s="43"/>
      <c r="I48" s="50"/>
      <c r="K48" s="29"/>
    </row>
    <row r="49" spans="1:11" ht="15.75">
      <c r="A49" s="202"/>
      <c r="B49" s="104"/>
      <c r="C49" s="88" t="s">
        <v>123</v>
      </c>
      <c r="D49" s="29"/>
      <c r="E49" s="43"/>
      <c r="F49" s="43"/>
      <c r="G49" s="29" t="s">
        <v>114</v>
      </c>
      <c r="H49" s="43"/>
      <c r="I49" s="50"/>
      <c r="K49" s="29"/>
    </row>
    <row r="50" spans="1:11" ht="15.75">
      <c r="A50" s="202"/>
      <c r="B50" s="104"/>
      <c r="C50" s="88" t="s">
        <v>115</v>
      </c>
      <c r="D50" s="330"/>
      <c r="E50" s="331"/>
      <c r="F50" s="331"/>
      <c r="G50" s="330" t="s">
        <v>116</v>
      </c>
      <c r="H50" s="331"/>
      <c r="I50" s="50"/>
      <c r="K50" s="29"/>
    </row>
    <row r="51" spans="1:11" ht="9.75" customHeight="1" thickBot="1">
      <c r="A51" s="237"/>
      <c r="B51" s="238"/>
      <c r="C51" s="239"/>
      <c r="D51" s="332"/>
      <c r="E51" s="333"/>
      <c r="F51" s="333"/>
      <c r="G51" s="333"/>
      <c r="H51" s="333"/>
      <c r="I51" s="63"/>
      <c r="K51" s="29"/>
    </row>
    <row r="52" spans="1:11" ht="16.5" thickTop="1">
      <c r="A52" s="60"/>
      <c r="B52" s="240"/>
      <c r="C52" s="88"/>
      <c r="D52" s="330"/>
      <c r="E52" s="330"/>
      <c r="F52" s="330"/>
      <c r="G52" s="330"/>
      <c r="H52" s="330"/>
      <c r="I52" s="29"/>
      <c r="J52" s="29"/>
      <c r="K52" s="29"/>
    </row>
    <row r="53" spans="4:8" ht="15">
      <c r="D53" s="334"/>
      <c r="E53" s="334"/>
      <c r="F53" s="334"/>
      <c r="G53" s="334"/>
      <c r="H53" s="334"/>
    </row>
    <row r="54" spans="2:9" ht="15">
      <c r="B54" s="169" t="s">
        <v>157</v>
      </c>
      <c r="C54" s="95"/>
      <c r="D54" s="335"/>
      <c r="E54" s="335"/>
      <c r="F54" s="335"/>
      <c r="G54" s="335"/>
      <c r="H54" s="335"/>
      <c r="I54" s="68"/>
    </row>
    <row r="55" spans="2:9" ht="15.75">
      <c r="B55" s="241"/>
      <c r="C55" s="242" t="s">
        <v>439</v>
      </c>
      <c r="D55" s="329">
        <f>IF(D39="M",0,D39)-IF(D10="M",0,D10)-IF(D12="M",0,D12)-IF(D23="M",0,D23)-IF(D35="M",0,D35)</f>
        <v>0</v>
      </c>
      <c r="E55" s="329">
        <f>IF(E39="M",0,E39)-IF(E10="M",0,E10)-IF(E12="M",0,E12)-IF(E23="M",0,E23)-IF(E35="M",0,E35)</f>
        <v>0</v>
      </c>
      <c r="F55" s="329">
        <f>IF(F39="M",0,F39)-IF(F10="M",0,F10)-IF(F12="M",0,F12)-IF(F23="M",0,F23)-IF(F35="M",0,F35)</f>
        <v>0</v>
      </c>
      <c r="G55" s="329">
        <f>IF(G39="M",0,G39)-IF(G10="M",0,G10)-IF(G12="M",0,G12)-IF(G23="M",0,G23)-IF(G35="M",0,G35)</f>
        <v>0</v>
      </c>
      <c r="H55" s="69"/>
      <c r="I55" s="70"/>
    </row>
    <row r="56" spans="2:9" ht="15.75">
      <c r="B56" s="241"/>
      <c r="C56" s="242" t="s">
        <v>440</v>
      </c>
      <c r="D56" s="329">
        <f>IF(D12="M",0,D12)-IF(D13="M",0,D13)-IF(D14="M",0,D14)-IF(D15="M",0,D15)-IF(D18="M",0,D18)-IF(D21="M",0,D21)</f>
        <v>0</v>
      </c>
      <c r="E56" s="329">
        <f>IF(E12="M",0,E12)-IF(E13="M",0,E13)-IF(E14="M",0,E14)-IF(E15="M",0,E15)-IF(E18="M",0,E18)-IF(E21="M",0,E21)</f>
        <v>0</v>
      </c>
      <c r="F56" s="329">
        <f>IF(F12="M",0,F12)-IF(F13="M",0,F13)-IF(F14="M",0,F14)-IF(F15="M",0,F15)-IF(F18="M",0,F18)-IF(F21="M",0,F21)</f>
        <v>0</v>
      </c>
      <c r="G56" s="329">
        <f>IF(G12="M",0,G12)-IF(G13="M",0,G13)-IF(G14="M",0,G14)-IF(G15="M",0,G15)-IF(G18="M",0,G18)-IF(G21="M",0,G21)</f>
        <v>0</v>
      </c>
      <c r="H56" s="69"/>
      <c r="I56" s="70"/>
    </row>
    <row r="57" spans="2:9" ht="15.75">
      <c r="B57" s="241"/>
      <c r="C57" s="242" t="s">
        <v>441</v>
      </c>
      <c r="D57" s="329">
        <f>IF(D15="M",0,D15)-IF(D16="M",0,D16)-IF(D17="M",0,D17)</f>
        <v>0</v>
      </c>
      <c r="E57" s="329">
        <f>IF(E15="M",0,E15)-IF(E16="M",0,E16)-IF(E17="M",0,E17)</f>
        <v>0</v>
      </c>
      <c r="F57" s="329">
        <f>IF(F15="M",0,F15)-IF(F16="M",0,F16)-IF(F17="M",0,F17)</f>
        <v>0</v>
      </c>
      <c r="G57" s="329">
        <f>IF(G15="M",0,G15)-IF(G16="M",0,G16)-IF(G17="M",0,G17)</f>
        <v>0</v>
      </c>
      <c r="H57" s="69"/>
      <c r="I57" s="70"/>
    </row>
    <row r="58" spans="2:9" ht="15.75">
      <c r="B58" s="241"/>
      <c r="C58" s="242" t="s">
        <v>442</v>
      </c>
      <c r="D58" s="329">
        <f>IF(D18="M",0,D18)-IF(D19="M",0,D19)-IF(D20="M",0,D20)</f>
        <v>0</v>
      </c>
      <c r="E58" s="329">
        <f>IF(E18="M",0,E18)-IF(E19="M",0,E19)-IF(E20="M",0,E20)</f>
        <v>0</v>
      </c>
      <c r="F58" s="329">
        <f>IF(F18="M",0,F18)-IF(F19="M",0,F19)-IF(F20="M",0,F20)</f>
        <v>0</v>
      </c>
      <c r="G58" s="329">
        <f>IF(G18="M",0,G18)-IF(G19="M",0,G19)-IF(G20="M",0,G20)</f>
        <v>0</v>
      </c>
      <c r="H58" s="69"/>
      <c r="I58" s="70"/>
    </row>
    <row r="59" spans="2:9" ht="23.25">
      <c r="B59" s="241"/>
      <c r="C59" s="242" t="s">
        <v>443</v>
      </c>
      <c r="D59" s="329">
        <f>IF(D23="M",0,D23)-IF(D24="M",0,D24)-IF(D25="M",0,D25)-IF(D27="M",0,D27)-IF(D28="M",0,D28)-IF(D29="M",0,D29)-IF(D31="M",0,D31)-IF(D32="M",0,D32)-IF(D33="M",0,D33)</f>
        <v>0</v>
      </c>
      <c r="E59" s="329">
        <f>IF(E23="M",0,E23)-IF(E24="M",0,E24)-IF(E25="M",0,E25)-IF(E27="M",0,E27)-IF(E28="M",0,E28)-IF(E29="M",0,E29)-IF(E31="M",0,E31)-IF(E32="M",0,E32)-IF(E33="M",0,E33)</f>
        <v>0</v>
      </c>
      <c r="F59" s="329">
        <f>IF(F23="M",0,F23)-IF(F24="M",0,F24)-IF(F25="M",0,F25)-IF(F27="M",0,F27)-IF(F28="M",0,F28)-IF(F29="M",0,F29)-IF(F31="M",0,F31)-IF(F32="M",0,F32)-IF(F33="M",0,F33)</f>
        <v>0</v>
      </c>
      <c r="G59" s="329">
        <f>IF(G23="M",0,G23)-IF(G24="M",0,G24)-IF(G25="M",0,G25)-IF(G27="M",0,G27)-IF(G28="M",0,G28)-IF(G29="M",0,G29)-IF(G31="M",0,G31)-IF(G32="M",0,G32)-IF(G33="M",0,G33)</f>
        <v>0</v>
      </c>
      <c r="H59" s="69"/>
      <c r="I59" s="70"/>
    </row>
    <row r="60" spans="2:9" ht="15.75">
      <c r="B60" s="241"/>
      <c r="C60" s="242" t="s">
        <v>444</v>
      </c>
      <c r="D60" s="329">
        <f>IF(D35="M",0,D35)-IF(D36="M",0,D36)-IF(D37="M",0,D37)</f>
        <v>0</v>
      </c>
      <c r="E60" s="329">
        <f>IF(E35="M",0,E35)-IF(E36="M",0,E36)-IF(E37="M",0,E37)</f>
        <v>0</v>
      </c>
      <c r="F60" s="329">
        <f>IF(F35="M",0,F35)-IF(F36="M",0,F36)-IF(F37="M",0,F37)</f>
        <v>0</v>
      </c>
      <c r="G60" s="329">
        <f>IF(G35="M",0,G35)-IF(G36="M",0,G36)-IF(G37="M",0,G37)</f>
        <v>0</v>
      </c>
      <c r="H60" s="69"/>
      <c r="I60" s="70"/>
    </row>
    <row r="61" spans="2:9" ht="15.75">
      <c r="B61" s="241"/>
      <c r="C61" s="242" t="s">
        <v>445</v>
      </c>
      <c r="D61" s="327"/>
      <c r="E61" s="327"/>
      <c r="F61" s="327"/>
      <c r="G61" s="327"/>
      <c r="H61" s="69"/>
      <c r="I61" s="70"/>
    </row>
    <row r="62" spans="2:9" ht="15.75">
      <c r="B62" s="241"/>
      <c r="C62" s="242" t="s">
        <v>447</v>
      </c>
      <c r="D62" s="329">
        <f>IF(D42="M",0,D42)-IF(D43="M",0,D43)+IF(D44="M",0,D44)</f>
        <v>0</v>
      </c>
      <c r="E62" s="329">
        <f>IF(E42="M",0,E42)-IF(E43="M",0,E43)+IF(E44="M",0,E44)</f>
        <v>0</v>
      </c>
      <c r="F62" s="329">
        <f>IF(F42="M",0,F42)-IF(F43="M",0,F43)+IF(F44="M",0,F44)</f>
        <v>0</v>
      </c>
      <c r="G62" s="329">
        <f>IF(G42="M",0,G42)-IF(G43="M",0,G43)+IF(G44="M",0,G44)</f>
        <v>0</v>
      </c>
      <c r="H62" s="69"/>
      <c r="I62" s="70"/>
    </row>
    <row r="63" spans="2:9" ht="15.75">
      <c r="B63" s="243" t="s">
        <v>408</v>
      </c>
      <c r="C63" s="244"/>
      <c r="D63" s="327"/>
      <c r="E63" s="327"/>
      <c r="F63" s="327"/>
      <c r="G63" s="327"/>
      <c r="H63" s="69"/>
      <c r="I63" s="70"/>
    </row>
    <row r="64" spans="2:9" ht="15.75">
      <c r="B64" s="245"/>
      <c r="C64" s="246" t="s">
        <v>446</v>
      </c>
      <c r="D64" s="337">
        <f>IF('Table 1'!E12="M",0,'Table 1'!E12)+IF('Table 3C'!D10="M",0,'Table 3C'!D10)</f>
        <v>0</v>
      </c>
      <c r="E64" s="337">
        <f>IF('Table 1'!F12="M",0,'Table 1'!F12)+IF('Table 3C'!E10="M",0,'Table 3C'!E10)</f>
        <v>0</v>
      </c>
      <c r="F64" s="337">
        <f>IF('Table 1'!G12="M",0,'Table 1'!G12)+IF('Table 3C'!F10="M",0,'Table 3C'!F10)</f>
        <v>0</v>
      </c>
      <c r="G64" s="337">
        <f>IF('Table 1'!H12="M",0,'Table 1'!H12)+IF('Table 3C'!G10="M",0,'Table 3C'!G10)</f>
        <v>0</v>
      </c>
      <c r="H64" s="71"/>
      <c r="I64" s="72"/>
    </row>
  </sheetData>
  <sheetProtection password="CD52" sheet="1" objects="1" scenarios="1"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Nogueira Martins</dc:creator>
  <cp:keywords/>
  <dc:description/>
  <cp:lastModifiedBy>ga05158</cp:lastModifiedBy>
  <cp:lastPrinted>2008-09-25T12:59:46Z</cp:lastPrinted>
  <dcterms:created xsi:type="dcterms:W3CDTF">1997-11-05T15:09:39Z</dcterms:created>
  <dcterms:modified xsi:type="dcterms:W3CDTF">2008-09-30T14:43:11Z</dcterms:modified>
  <cp:category/>
  <cp:version/>
  <cp:contentType/>
  <cp:contentStatus/>
</cp:coreProperties>
</file>