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3075" windowWidth="12000" windowHeight="4080" tabRatio="855" activeTab="2"/>
  </bookViews>
  <sheets>
    <sheet name="Cover page" sheetId="1" r:id="rId1"/>
    <sheet name="Table 1" sheetId="2" r:id="rId2"/>
    <sheet name="Table 2A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/>
  <calcPr fullCalcOnLoad="1"/>
</workbook>
</file>

<file path=xl/sharedStrings.xml><?xml version="1.0" encoding="utf-8"?>
<sst xmlns="http://schemas.openxmlformats.org/spreadsheetml/2006/main" count="994" uniqueCount="281">
  <si>
    <t xml:space="preserve">Table 1: Reporting of government deficit/surplus and debt levels and provision of associated data </t>
  </si>
  <si>
    <t>Member State: Hungary</t>
  </si>
  <si>
    <t>Year</t>
  </si>
  <si>
    <t>Data are in HUF (millions of units of national currency)</t>
  </si>
  <si>
    <t>ESA 95</t>
  </si>
  <si>
    <t>codes</t>
  </si>
  <si>
    <t>final</t>
  </si>
  <si>
    <t xml:space="preserve">Net borrowing (-)/ net lending (+) </t>
  </si>
  <si>
    <t>EDP B.9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</si>
  <si>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</si>
  <si>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</si>
  <si>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</si>
  <si>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</si>
  <si>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</si>
  <si>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</si>
  <si>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</si>
  <si>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</si>
  <si>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</si>
  <si>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</si>
  <si>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</si>
  <si>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</si>
  <si>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</si>
  <si>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</si>
  <si>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>AF.2</t>
  </si>
  <si>
    <t>Securities other than shares, exc. financial derivatives</t>
  </si>
  <si>
    <t>AF.33</t>
  </si>
  <si>
    <r>
      <t xml:space="preserve">    </t>
    </r>
    <r>
      <rPr>
        <sz val="12"/>
        <rFont val="Times New Roman"/>
        <family val="1"/>
      </rPr>
      <t>Short-term</t>
    </r>
  </si>
  <si>
    <t>AF.331</t>
  </si>
  <si>
    <r>
      <t xml:space="preserve">    </t>
    </r>
    <r>
      <rPr>
        <sz val="12"/>
        <rFont val="Times New Roman"/>
        <family val="1"/>
      </rPr>
      <t>Long-term</t>
    </r>
  </si>
  <si>
    <t>AF.332</t>
  </si>
  <si>
    <t>Loans</t>
  </si>
  <si>
    <t>AF.4</t>
  </si>
  <si>
    <t>AF.41</t>
  </si>
  <si>
    <t>AF.42</t>
  </si>
  <si>
    <t>General government expenditure on:</t>
  </si>
  <si>
    <t xml:space="preserve">Gross fixed capital formation </t>
  </si>
  <si>
    <t>P.51</t>
  </si>
  <si>
    <t>Interest (consolidated)</t>
  </si>
  <si>
    <t>EDP D.41</t>
  </si>
  <si>
    <t>p.m.: Interest (consolidated)</t>
  </si>
  <si>
    <t>D.41 (uses)</t>
  </si>
  <si>
    <t>Gross domestic product at current market prices</t>
  </si>
  <si>
    <t>B.1*g</t>
  </si>
  <si>
    <t>(1) Please indicate status of data: estimated, half-finalized, final.</t>
  </si>
  <si>
    <t xml:space="preserve">Table 2A: Provision of the data which explain the transition between the public accounts budget deficit and the central government deficit/surplus </t>
  </si>
  <si>
    <t>Working balance in central government accounts</t>
  </si>
  <si>
    <t>(public accounts, please specify whether this working balance is cash-based)</t>
  </si>
  <si>
    <t>Financial transactions considered in the working balance</t>
  </si>
  <si>
    <t xml:space="preserve">   Loans, granted (+)</t>
  </si>
  <si>
    <t xml:space="preserve"> 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</si>
  <si>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</si>
  <si>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</si>
  <si>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</si>
  <si>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</si>
  <si>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 xml:space="preserve">   Detail 1</t>
  </si>
  <si>
    <t xml:space="preserve">   Detail 2</t>
  </si>
  <si>
    <t>Memorandum item: advance payment by CG to financial institutions (relates to dwelling subsidies)</t>
  </si>
  <si>
    <t>Difference between interest paid (+) and accrued (EDP D.41)(-)</t>
  </si>
  <si>
    <t>Other accounts receivable (+)</t>
  </si>
  <si>
    <t>Relates to D.2</t>
  </si>
  <si>
    <t>Relates to D.5</t>
  </si>
  <si>
    <t>Other accounts payable (-)</t>
  </si>
  <si>
    <t>Memorandum item: relates to P.2</t>
  </si>
  <si>
    <t>Memorandum item: relates to D.1</t>
  </si>
  <si>
    <t>Memorandum item: relates to D.211</t>
  </si>
  <si>
    <t>Memorandum item: relates to D.3</t>
  </si>
  <si>
    <t>Memorandum item: relates to P.51</t>
  </si>
  <si>
    <t>Net borrowing (+) or net lending (-) of State entities not part of central government</t>
  </si>
  <si>
    <t>M</t>
  </si>
  <si>
    <t>Net borrowing (-) or net lending (+) of other central government bodies</t>
  </si>
  <si>
    <t>Component 1: Extrabudgetary funds</t>
  </si>
  <si>
    <t>Component 2: Corporations classified in Central Government</t>
  </si>
  <si>
    <t>Component 3: Nonprofit institutions classified in Central Government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</si>
  <si>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</si>
  <si>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Deposit account arrangements</t>
  </si>
  <si>
    <t>Claim cancellation against ÁPV Rt.</t>
  </si>
  <si>
    <t>Claim cancellation against Social Security funds</t>
  </si>
  <si>
    <t>Claim cancellation against OTIVA Co.</t>
  </si>
  <si>
    <t>Debt cancellation against the State (Bős-Nagymaros)</t>
  </si>
  <si>
    <t xml:space="preserve">Debt assumption from ÁAK Rt, treated as D.99 capital transfer in 1999, included in 2002 cash budget </t>
  </si>
  <si>
    <t xml:space="preserve">   Detail 3</t>
  </si>
  <si>
    <t>Mobile phone licences</t>
  </si>
  <si>
    <t>Capital transfer to MÁV Rt.</t>
  </si>
  <si>
    <t xml:space="preserve">   Detail 4</t>
  </si>
  <si>
    <t xml:space="preserve">   Detail 5</t>
  </si>
  <si>
    <t>Net borrowing (-)/lending(+) (EDP B.9) of central government (S.1311)</t>
  </si>
  <si>
    <t>(ESA 95 accounts)</t>
  </si>
  <si>
    <t>Note: Member States are asked, according to established practice, to adapt tables 2A, B, C and D to their national specificity.</t>
  </si>
  <si>
    <t xml:space="preserve">   Detail 6</t>
  </si>
  <si>
    <t xml:space="preserve">   Detail 7</t>
  </si>
  <si>
    <t xml:space="preserve">   Detail 8</t>
  </si>
  <si>
    <t xml:space="preserve">   Detail 9</t>
  </si>
  <si>
    <t xml:space="preserve">   Detail 10</t>
  </si>
  <si>
    <t xml:space="preserve">   Detail 11</t>
  </si>
  <si>
    <t xml:space="preserve">   Detail 12</t>
  </si>
  <si>
    <t xml:space="preserve">   Detail 13</t>
  </si>
  <si>
    <t xml:space="preserve"> Reporting of Government Deficits and Debt Levels</t>
  </si>
  <si>
    <t xml:space="preserve">in accordance with Council Regulation (EC) N° 3605/93 as amended, </t>
  </si>
  <si>
    <t>the Statements contained in the Council minutes of 22/11/1993,</t>
  </si>
  <si>
    <t>and the Code of Best Practice adopted by the Ecofin Council of 18/2/2003</t>
  </si>
  <si>
    <t>Set of reporting tables as endorsed by the CMFB on 26/6/2003.</t>
  </si>
  <si>
    <t>Table 1: Reporting of government deficit/surplus and debt levels and provision of associated data.</t>
  </si>
  <si>
    <t>Tables 2A to 2D: Provision of the data which explain the transition between the national definitions of government balance and the deficit/surplus (EDP B.9) of each government sub-sector.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</si>
  <si>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</si>
  <si>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Table 4: Provision of other data in accordance with the statements contained in the Council minutes of 22/11/1993.</t>
  </si>
  <si>
    <t>Yellow cells: compulsory detail; green cells: automatic compilation; blue cells: voluntary detail.</t>
  </si>
  <si>
    <t xml:space="preserve">Not applicable: M ; Not available: L </t>
  </si>
  <si>
    <t>Historical data</t>
  </si>
  <si>
    <t>Capital transfer to NA Rt. temporarily financed by the MFB Rt. (Hungarian Development Bank)</t>
  </si>
  <si>
    <t>Capital transfers to Postabank Co.</t>
  </si>
  <si>
    <t>Expenditure rerouted from Reorg Apport Rt.</t>
  </si>
  <si>
    <t>Expenditure rerouted from MFB Rt.</t>
  </si>
  <si>
    <t>Table 2B: Provision of the data which explain the transition between the working balances and the state government deficit/surplus</t>
  </si>
  <si>
    <t>Working balance in state government accounts</t>
  </si>
  <si>
    <t>(please specify whether this working balance is cash-based)</t>
  </si>
  <si>
    <t xml:space="preserve">   Loans (+/-)</t>
  </si>
  <si>
    <t xml:space="preserve">   Equities (+/-)</t>
  </si>
  <si>
    <t>Non-financial transactions not considered in the working balance</t>
  </si>
  <si>
    <t xml:space="preserve">Other accounts receivable (+) </t>
  </si>
  <si>
    <t>Adjustment for subsector delimitation</t>
  </si>
  <si>
    <t>Net borrowing (-)/lending(+) (EDP B.9) of state government (S.1312)</t>
  </si>
  <si>
    <t>Table 2C: Provision of the data which explain the transition between the working balances and the local government deficit/surplus</t>
  </si>
  <si>
    <t>Working balance in local government accounts</t>
  </si>
  <si>
    <t>Adjustment for non-financial transactions not considered in the working balance</t>
  </si>
  <si>
    <t>Net borrowing (-)/lending(+) (EDP B.9) of local government (S.1313)</t>
  </si>
  <si>
    <t>Table 2D: Provision of the data which explain the transition between the working balances and the social security deficit/surplus</t>
  </si>
  <si>
    <t>Working balance in social security accounts</t>
  </si>
  <si>
    <t>Net borrowing (-)/lending(+) (EDP B.9) of social security (S.1314)</t>
  </si>
  <si>
    <t>Adjustment to revenues that relate to the restructuring of extrabudgetary funds</t>
  </si>
  <si>
    <t>In 1996 and 1997 working balance contained sale and purchase of short term bonds</t>
  </si>
  <si>
    <t>Imputed dwelling privatisation financed by loan</t>
  </si>
  <si>
    <t>Government bonds granted in kind, treated as D99 capital transfer, received</t>
  </si>
  <si>
    <t>Debt cancellation by the Central Budget</t>
  </si>
  <si>
    <t>Relates to P.11 and P.131</t>
  </si>
  <si>
    <t>Reclassification of private pension funds (balance of second pillar pension funds)</t>
  </si>
  <si>
    <t>Relates to D.611</t>
  </si>
  <si>
    <t>Relates to P11 and P.131</t>
  </si>
  <si>
    <t>Date: 30/ 03/ 2007</t>
  </si>
  <si>
    <t xml:space="preserve">   Detail 14</t>
  </si>
  <si>
    <t>The difference between Treasury and Budget data treated as Capital transfer to Sportfólió Kht (non-profit institution classified in CG)</t>
  </si>
  <si>
    <t>Table 3A: Provision of the data which explain the contributions of the deficit/surplus and the other relevant factors to the variation in the debt level (general government)</t>
  </si>
  <si>
    <t>Net borrowing(+)/lending(-)(EDP B.9) of general government (S.13)*</t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</si>
  <si>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(3)</t>
    </r>
  </si>
  <si>
    <t>Currency and deposits (F.2)</t>
  </si>
  <si>
    <t>Securities other than shares (F.3)</t>
  </si>
  <si>
    <t xml:space="preserve">Loans (F.4) </t>
  </si>
  <si>
    <t xml:space="preserve">   Increase (+)</t>
  </si>
  <si>
    <t xml:space="preserve">   Reduction (-)</t>
  </si>
  <si>
    <t>Shares and other equity (F.5)</t>
  </si>
  <si>
    <t xml:space="preserve">Other financial assets (F.1, F.6 and F.7) </t>
  </si>
  <si>
    <r>
      <t>Adjustments</t>
    </r>
    <r>
      <rPr>
        <b/>
        <vertAlign val="superscript"/>
        <sz val="8.25"/>
        <rFont val="Arial"/>
        <family val="2"/>
      </rPr>
      <t xml:space="preserve"> (3)</t>
    </r>
  </si>
  <si>
    <t>Net incurrence (-) of liabilities in financial derivatives (F.34)</t>
  </si>
  <si>
    <t>Net incurrence (-) of other liabilities (F.5, F.6 and F.7)</t>
  </si>
  <si>
    <t>Issuances above(-)/below(+) nominal value</t>
  </si>
  <si>
    <r>
      <t>Difference between interest (EDP 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</si>
  <si>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t>Redemptions of debt above(+)/below(-) nominal  value</t>
  </si>
  <si>
    <r>
      <t>Appreciation(+)/depreciation(-)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(6)</t>
    </r>
  </si>
  <si>
    <r>
      <t>Changes in sector classification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</si>
  <si>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r>
      <t>Other volume changes in financial liabilities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</si>
  <si>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>Statistical discrepancies</t>
  </si>
  <si>
    <t>Difference between capital and financial accounts (B.9-B.9f)</t>
  </si>
  <si>
    <t>Other statistical discrepancies (+/-)</t>
  </si>
  <si>
    <r>
      <t xml:space="preserve">Change in general government (S.13) consolidated gross debt </t>
    </r>
    <r>
      <rPr>
        <vertAlign val="superscript"/>
        <sz val="11"/>
        <rFont val="Arial"/>
        <family val="2"/>
      </rPr>
      <t>(2)</t>
    </r>
  </si>
  <si>
    <t xml:space="preserve">*Please note that the sign convention for net borrowing / net lending is different from tables 1 and 2. </t>
  </si>
  <si>
    <t>(1) Please indicate the status of the data: estimated, half-finalized, final.</t>
  </si>
  <si>
    <t>(2) A positive entry in this row means that nominal debt increases, a negative entry that nominal debt decreases.</t>
  </si>
  <si>
    <t>(3) Consolidated within general government.</t>
  </si>
  <si>
    <t>(4) Including capital uplift</t>
  </si>
  <si>
    <t>(5) Due to exchange-rate movements and to swap activity.</t>
  </si>
  <si>
    <t>(6) AF.2, AF.33 and AF.4. At face value.</t>
  </si>
  <si>
    <t xml:space="preserve">Table 3B: Provision of the data which explain the contributions of the deficit/surplus and the other relevant factors to the variation in the government debt level </t>
  </si>
  <si>
    <t>and the consolidation of debt (central government)</t>
  </si>
  <si>
    <t>Net borrowing (+)/lending (-)(EDP B.9) of central government (S.1311)*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</si>
  <si>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(2)</t>
    </r>
  </si>
  <si>
    <t>Central government contribution to general government debt (a=b-c)</t>
  </si>
  <si>
    <r>
      <t xml:space="preserve">  Central government gross debt (level) (b) </t>
    </r>
    <r>
      <rPr>
        <vertAlign val="superscript"/>
        <sz val="8.25"/>
        <rFont val="Arial"/>
        <family val="2"/>
      </rPr>
      <t>(3)</t>
    </r>
  </si>
  <si>
    <r>
      <t xml:space="preserve">  Central government holdings of other subsectors debt (level) (c)</t>
    </r>
    <r>
      <rPr>
        <vertAlign val="superscript"/>
        <sz val="8.25"/>
        <rFont val="Arial"/>
        <family val="2"/>
      </rPr>
      <t>(6)</t>
    </r>
  </si>
  <si>
    <t>(3) Consolidated within central government.</t>
  </si>
  <si>
    <t xml:space="preserve">Table 3C: Provision of the data which explain the contributions of the deficit/surplus and the other relevant factors to the variation in the debt level </t>
  </si>
  <si>
    <t>and the consolidation of debt (state government)</t>
  </si>
  <si>
    <t>Net borrowing (+)/lending (-)(EDP B.9) of state government (S.1312)*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</si>
  <si>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(2)</t>
    </r>
  </si>
  <si>
    <t>State government contribution to general government debt (a=b-c)</t>
  </si>
  <si>
    <r>
      <t xml:space="preserve">  State government gross debt (level) (b) </t>
    </r>
    <r>
      <rPr>
        <vertAlign val="superscript"/>
        <sz val="8.25"/>
        <rFont val="Arial"/>
        <family val="2"/>
      </rPr>
      <t>(3)</t>
    </r>
  </si>
  <si>
    <r>
      <t xml:space="preserve">  State government holdings of other subsectors debt (level) (c)</t>
    </r>
    <r>
      <rPr>
        <vertAlign val="superscript"/>
        <sz val="8.25"/>
        <rFont val="Arial"/>
        <family val="2"/>
      </rPr>
      <t>(6)</t>
    </r>
  </si>
  <si>
    <t>(3) Consolidated within state government.</t>
  </si>
  <si>
    <t xml:space="preserve">Table 3D: Provision of the data which explain the contributions of the deficit/surplus and the other relevant factors to the variation in the  debt level </t>
  </si>
  <si>
    <t>and the consolidation of debt (local government)</t>
  </si>
  <si>
    <t>Net borrowing (+)/lending (-)(EDP B.9) of local government (S.1313)*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</si>
  <si>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(2)</t>
    </r>
  </si>
  <si>
    <t>Local government contribution to general government debt (a=b-c)</t>
  </si>
  <si>
    <r>
      <t xml:space="preserve">  Local government gross debt (level) (b) </t>
    </r>
    <r>
      <rPr>
        <vertAlign val="superscript"/>
        <sz val="5.5"/>
        <rFont val="Arial"/>
        <family val="2"/>
      </rPr>
      <t>(3)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</si>
  <si>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(6)</t>
    </r>
  </si>
  <si>
    <t>(3) Consolidated within local government.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</si>
  <si>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</si>
  <si>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</si>
  <si>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>Net borrowing(+)/lending(-)(EDP B.9) of social security funds (S.1314)*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</si>
  <si>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(2)</t>
    </r>
  </si>
  <si>
    <t>Social security contribution to general government debt (a=b-c)</t>
  </si>
  <si>
    <r>
      <t xml:space="preserve">  Social security gross debt (level) (b)</t>
    </r>
    <r>
      <rPr>
        <vertAlign val="superscript"/>
        <sz val="8.25"/>
        <rFont val="Arial"/>
        <family val="2"/>
      </rPr>
      <t>(3)</t>
    </r>
  </si>
  <si>
    <r>
      <t xml:space="preserve">  Social security holdings of other subsectors debt (level) (c)</t>
    </r>
    <r>
      <rPr>
        <vertAlign val="superscript"/>
        <sz val="8.25"/>
        <rFont val="Arial"/>
        <family val="2"/>
      </rPr>
      <t>(6)</t>
    </r>
  </si>
  <si>
    <t>(3) Consolidated within social security.</t>
  </si>
  <si>
    <t xml:space="preserve">Statement </t>
  </si>
  <si>
    <t>Number</t>
  </si>
  <si>
    <t>Trade credits and advances (AF.71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</si>
  <si>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</si>
  <si>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</si>
  <si>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</si>
  <si>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</si>
  <si>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</si>
  <si>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</si>
  <si>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</si>
  <si>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</si>
  <si>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(2) Data to be provided in particular when GNI is substantially greater than GDP.</t>
  </si>
  <si>
    <t>VERTICAL CHECKS</t>
  </si>
  <si>
    <t>T1.B9.S13=T1.B9.S1311+T1.B9.S1312+T1.B9.S1313+T1.B9.S1314</t>
  </si>
  <si>
    <t>T1.DEBT.S13=T1.AF2.S13+T1.AF33.S13+ T1.AF4.S13</t>
  </si>
  <si>
    <t>T1.AF33.S13=T1.AF331.S13+T1.AF332.S13</t>
  </si>
  <si>
    <t>T1.AF4.S13=T1.AF41.S13+T1.AF42.S13</t>
  </si>
  <si>
    <t>T2.WB.S1311+T2.FT.S1311+T2.D41DIF.S1311+T2.F7ASS.S1311+T2.F7LIA.S1311+T2.B9_OWB.S1311+T2.B9_OB.S1311+ T2.OA.S1311= T2.B9.S1311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</si>
  <si>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</si>
  <si>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</si>
  <si>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</si>
  <si>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</si>
  <si>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T2.WB.S1312+T2.FT.S1312+T2.ONFT.S1312+T2.D41DIF.S1312+T2.F7ASS.S1312+T2.F7LIA.S1312+T2.OB.S1312+T2.OA.S1312= T2.B9.S1312</t>
  </si>
  <si>
    <t>T2.FT.S1312=T2.F4.S1312+T2.F5.S1312+T2.OFT.S1312</t>
  </si>
  <si>
    <t>T2.OA.S1312=T2.OA1.S1312+T2.OA2.S1312+T2.OA3.S1312</t>
  </si>
  <si>
    <t>T1.B9.S1312= T2.B9.S1312</t>
  </si>
  <si>
    <t>T2.WB.S1313+T2.FT.S1313+T2.ONFT.S1313+T2.D41DIF.S1313+T2.F7ASS.S1313+T2.F7LIA.S1313+T2.OB.S1313+T2.OA.S1313= T2.B9.S1313</t>
  </si>
  <si>
    <t>T2.FT.S1313=T2.F4.S1313+T2.F5.S1313+T2.OFT.S1313</t>
  </si>
  <si>
    <t>T2.OA.S1313=T2.OA1.S1313+T2.OA2.S1313+T2.OA3.S1313</t>
  </si>
  <si>
    <t>T1.B9.S1313= T2.B9.S1313</t>
  </si>
  <si>
    <t>T2.WB.S1314+T2.FT.S1314+T2.ONFT.S1314+T2.D41DIF.S1314+T2.F7ASS.S1314+T2.F7LIA.S1314+T2.OB.S1314+T2.OA.S1314= T2.B9.S1314</t>
  </si>
  <si>
    <t>T2.FT.S1314=T2.F4.S1314+T2.F5.S1314+T2.OFT.S1314</t>
  </si>
  <si>
    <t>T2.OA.S1314=T2.OA1.S1314+T2.OA2.S1314+T2.OA3.S1314</t>
  </si>
  <si>
    <t>T1.B9.S1314= T2.B9.S1314</t>
  </si>
  <si>
    <t>T3.B9.S13+ T3.FA.S13+T3.ADJ.S13+T3.SD.S13=T3.CHDEBT.S13</t>
  </si>
  <si>
    <t>T3.FA.S13=T3.F2.S13+T3.F3.S13+T3.F4.S13+ T3.F5.S13+T3.OFA.S13</t>
  </si>
  <si>
    <t>T3.F4.S13=T3.F4ACQ.S13+T3.F4DIS.S13</t>
  </si>
  <si>
    <t>T3.F5.S13=T3.F5ACQ.S13+T3.F5DIS.S13</t>
  </si>
  <si>
    <t>T3.ADJ.S13=T3.LIA.S13+T3.OLIA.S13+T3.ISS_A.S13+T3.D41_A.S13+T3.RED_A.S13+T3.FREV_A.S13+T3.K121_A.S13+T3.OCVO_A.S13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</si>
  <si>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</si>
  <si>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</si>
  <si>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</si>
  <si>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</si>
  <si>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T3.B9.S1311+ T3.FA.S1311+T3.ADJ.S1311+T3.SD.S1311=T3.CHDEBT.S1311</t>
  </si>
  <si>
    <t>T3.FA.S1311=T3.F2.S1311+T3.F3.S1311+T3.F4.S1311+ T3.F5.S1311+T3.OFA.S1311</t>
  </si>
  <si>
    <t>T3.F4.S1311=T3.F4ACQ.S1311+T3.F4DIS.S1311</t>
  </si>
  <si>
    <t>T3.F5.S1311=T3.F5ACQ.S1311+T3.F5DIS.S1311</t>
  </si>
  <si>
    <t>T3.ADJ.S1311=T3.LIA.S1311+T3.OLIA.S1311+T3.ISS_A.S1311+T3.D41_A.S1311+T3.RED_A.S1311+T3.FREV_A.S1311+T3.K121_A.S1311+T3.OCVO_A.S1311</t>
  </si>
  <si>
    <t>T3.SD.S1311=T3.B9_SD.S1311+T3.OSD.S1311</t>
  </si>
  <si>
    <t>T3.CHDEBT.S1311= T3.DEBT.S1311 (t)- T3.DEBT.S1311(t-1)</t>
  </si>
  <si>
    <t>T3.CTDEBT.S1311=T3.DEBT.S1311-T3.HOLD.S1311</t>
  </si>
  <si>
    <t>T1.B9.S1311+T3.B9.S1311=0</t>
  </si>
  <si>
    <t>T3.B9.S1312+ T3.FA.S1312+T3.ADJ.S1312+T3.SD.S1312=T3.CHDEBT.S1312</t>
  </si>
  <si>
    <t>T3.FA.S1312=T3.F2.S1312+T3.F3.S1312+T3.F4.S1312+ T3.F5.S1312+T3.OFA.S1312</t>
  </si>
  <si>
    <t>T3.F4.S1312=T3.F4ACQ.S1312+T3.F4DIS.S1312</t>
  </si>
  <si>
    <t>T3.F5.S1312=T3.F5ACQ.S1312+T3.F5DIS.S1312</t>
  </si>
  <si>
    <t>T3.ADJ.S1312=T3.LIA.S1312+T3.OLIA.S1312+T3.ISS_A.S1312+T3.D41_A.S1312+T3.RED_A.S1312+T3.FREV_A.S1312+T3.K121_A.S1312+T3.OCVO_A.S1312</t>
  </si>
  <si>
    <t>T3.SD.S1312=T3.B9_SD.S1312+T3.OSD.S1312</t>
  </si>
  <si>
    <t>T3.CHDEBT.S1312= T3.DEBT.S1312 (t)- T3.DEBT.S1312(t-1)</t>
  </si>
  <si>
    <t>T3.CTDEBT.S1312=T3.DEBT.S1312-T3.HOLD.S1312</t>
  </si>
  <si>
    <t>T1.B9.S1312+T3.B9.S1312=0</t>
  </si>
  <si>
    <t>T3.B9.S1313+ T3.FA.S1313+T3.ADJ.S1313+T3.SD.S1313=T3.CHDEBT.S1313</t>
  </si>
  <si>
    <t>T3.FA.S1313=T3.F2.S1313+T3.F3.S1313+T3.F4.S1313+ T3.F5.S1313+T3.OFA.S1313</t>
  </si>
  <si>
    <t>T3.F4.S1313=T3.F4ACQ.S1313+T3.F4DIS.S1313</t>
  </si>
  <si>
    <t>T3.F5.S1313=T3.F5ACQ.S1313+T3.F5DIS.S1313</t>
  </si>
  <si>
    <t>T3.ADJ.S1313=T3.LIA.S1313+T3.OLIA.S1313+T3.ISS_A.S1313+T3.D41_A.S1313+T3.RED_A.S1313+T3.FREV_A.S1313+T3.K121_A.S1313+T3.OCVO_A.S1313</t>
  </si>
  <si>
    <t>T3.SD.S1313=T3.B9_SD.S1313+T3.OSD.S1313</t>
  </si>
  <si>
    <t>T3.CHDEBT.S1313= T3.DEBT.S1313 (t)- T3.DEBT.S1313(t-1)</t>
  </si>
  <si>
    <t>T3.CTDEBT.S1313=T3.DEBT.S1313-T3.HOLD.S1313</t>
  </si>
  <si>
    <t>T1.B9.S1313+T3.B9.S1313=0</t>
  </si>
  <si>
    <t>T3.B9.S1314+ T3.FA.S1314+T3.ADJ.S1314+T3.SD.S1314=T3.CHDEBT.S1314</t>
  </si>
  <si>
    <t>T3.FA.S1314=T3.F2.S1314+T3.F3.S1314+T3.F4.S1314+ T3.F5.S1314+T3.OFA.S1314</t>
  </si>
  <si>
    <t>T3.F4.S1314=T3.F4ACQ.S1314+T3.F4DIS.S1314</t>
  </si>
  <si>
    <t>T3.F5.S1314=T3.F5ACQ.S1314+T3.F5DIS.S1314</t>
  </si>
  <si>
    <t>T3.ADJ.S1314=T3.LIA.S1314+T3.OLIA.S1314+T3.ISS_A.S1314+T3.D41_A.S1314+T3.RED_A.S1314+T3.FREV_A.S1314+T3.K121_A.S1314+T3.OCVO_A.S1314</t>
  </si>
  <si>
    <t>T3.SD.S1314=T3.B9_SD.S1314+T3.OSD.S1314</t>
  </si>
  <si>
    <t>T3.CHDEBT.S1314= T3.DEBT.S1314 (t)- T3.DEBT.S1314(t-1)</t>
  </si>
  <si>
    <t>T3.CTDEBT.S1314=T3.DEBT.S1314-T3.HOLD.S1314</t>
  </si>
  <si>
    <t>T1.B9.S1314+T3.B9.S1314=0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</si>
</sst>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%"/>
    <numFmt numFmtId="173" formatCode="0.000%"/>
  </numFmts>
  <fonts count="46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Arial"/>
      <family val="0"/>
    </font>
    <font>
      <sz val="8"/>
      <name val="Arial"/>
      <family val="0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Arial"/>
      <family val="2"/>
    </font>
    <font>
      <b/>
      <sz val="32"/>
      <name val="Book Antiqua"/>
      <family val="1"/>
    </font>
    <font>
      <sz val="28"/>
      <name val="Book Antiqua"/>
      <family val="1"/>
    </font>
    <font>
      <sz val="32"/>
      <name val="Book Antiqua"/>
      <family val="1"/>
    </font>
    <font>
      <b/>
      <sz val="24"/>
      <color indexed="10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28"/>
      <color indexed="10"/>
      <name val="Book Antiqua"/>
      <family val="1"/>
    </font>
    <font>
      <sz val="10"/>
      <color indexed="10"/>
      <name val="Arial"/>
      <family val="0"/>
    </font>
    <font>
      <b/>
      <vertAlign val="superscript"/>
      <sz val="11"/>
      <name val="Arial"/>
      <family val="2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sz val="12"/>
      <color indexed="10"/>
      <name val="Arial"/>
      <family val="0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8"/>
      <name val="Times New Roman"/>
      <family val="1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sz val="10"/>
      <name val="Times New Roman"/>
      <family val="1"/>
    </font>
    <font>
      <sz val="12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</fills>
  <borders count="103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 style="thick">
        <color indexed="8"/>
      </top>
      <bottom style="thick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 style="thick">
        <color indexed="8"/>
      </bottom>
    </border>
    <border>
      <left>
        <color indexed="63"/>
      </left>
      <right style="thin"/>
      <top style="thick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 style="thin"/>
      <top style="double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/>
      <top style="thin">
        <color indexed="8"/>
      </top>
      <bottom style="double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dotted">
        <color indexed="8"/>
      </top>
      <bottom style="double">
        <color indexed="8"/>
      </bottom>
    </border>
    <border>
      <left style="thin"/>
      <right style="thin"/>
      <top style="dotted">
        <color indexed="8"/>
      </top>
      <bottom style="double"/>
    </border>
    <border>
      <left style="thin"/>
      <right style="thin">
        <color indexed="8"/>
      </right>
      <top style="double"/>
      <bottom style="double"/>
    </border>
    <border>
      <left style="thin">
        <color indexed="8"/>
      </left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9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1" xfId="0" applyFont="1" applyFill="1" applyBorder="1" applyAlignment="1" applyProtection="1">
      <alignment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2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3" fillId="0" borderId="4" xfId="0" applyFont="1" applyFill="1" applyBorder="1" applyAlignment="1" applyProtection="1">
      <alignment horizontal="center"/>
      <protection/>
    </xf>
    <xf numFmtId="0" fontId="5" fillId="2" borderId="0" xfId="0" applyFont="1" applyFill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/>
      <protection/>
    </xf>
    <xf numFmtId="0" fontId="6" fillId="0" borderId="5" xfId="0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3" fillId="0" borderId="0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/>
      <protection/>
    </xf>
    <xf numFmtId="0" fontId="0" fillId="0" borderId="6" xfId="0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left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5" fillId="0" borderId="5" xfId="0" applyFont="1" applyFill="1" applyBorder="1" applyAlignment="1" applyProtection="1">
      <alignment/>
      <protection/>
    </xf>
    <xf numFmtId="0" fontId="7" fillId="0" borderId="8" xfId="0" applyFont="1" applyFill="1" applyBorder="1" applyAlignment="1" applyProtection="1">
      <alignment horizontal="center"/>
      <protection/>
    </xf>
    <xf numFmtId="0" fontId="3" fillId="0" borderId="9" xfId="0" applyFont="1" applyFill="1" applyBorder="1" applyAlignment="1" applyProtection="1">
      <alignment/>
      <protection/>
    </xf>
    <xf numFmtId="0" fontId="3" fillId="0" borderId="9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3" fontId="3" fillId="2" borderId="14" xfId="0" applyNumberFormat="1" applyFont="1" applyFill="1" applyBorder="1" applyAlignment="1" applyProtection="1">
      <alignment/>
      <protection locked="0"/>
    </xf>
    <xf numFmtId="3" fontId="3" fillId="2" borderId="15" xfId="0" applyNumberFormat="1" applyFont="1" applyFill="1" applyBorder="1" applyAlignment="1" applyProtection="1">
      <alignment/>
      <protection locked="0"/>
    </xf>
    <xf numFmtId="3" fontId="3" fillId="2" borderId="8" xfId="0" applyNumberFormat="1" applyFont="1" applyFill="1" applyBorder="1" applyAlignment="1" applyProtection="1">
      <alignment/>
      <protection locked="0"/>
    </xf>
    <xf numFmtId="0" fontId="3" fillId="2" borderId="16" xfId="0" applyFont="1" applyFill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3" fillId="0" borderId="4" xfId="0" applyFont="1" applyFill="1" applyBorder="1" applyAlignment="1" applyProtection="1">
      <alignment/>
      <protection/>
    </xf>
    <xf numFmtId="3" fontId="0" fillId="2" borderId="16" xfId="0" applyNumberFormat="1" applyFill="1" applyBorder="1" applyAlignment="1" applyProtection="1">
      <alignment/>
      <protection locked="0"/>
    </xf>
    <xf numFmtId="0" fontId="9" fillId="0" borderId="4" xfId="0" applyFont="1" applyFill="1" applyBorder="1" applyAlignment="1" applyProtection="1">
      <alignment/>
      <protection/>
    </xf>
    <xf numFmtId="0" fontId="10" fillId="0" borderId="12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 horizontal="center"/>
      <protection/>
    </xf>
    <xf numFmtId="3" fontId="11" fillId="2" borderId="16" xfId="0" applyNumberFormat="1" applyFont="1" applyFill="1" applyBorder="1" applyAlignment="1" applyProtection="1">
      <alignment/>
      <protection locked="0"/>
    </xf>
    <xf numFmtId="0" fontId="11" fillId="0" borderId="6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3" fillId="0" borderId="9" xfId="0" applyFont="1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3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left"/>
      <protection/>
    </xf>
    <xf numFmtId="0" fontId="5" fillId="0" borderId="2" xfId="0" applyFont="1" applyFill="1" applyBorder="1" applyAlignment="1" applyProtection="1">
      <alignment/>
      <protection/>
    </xf>
    <xf numFmtId="0" fontId="12" fillId="0" borderId="2" xfId="0" applyFont="1" applyFill="1" applyBorder="1" applyAlignment="1" applyProtection="1">
      <alignment/>
      <protection/>
    </xf>
    <xf numFmtId="0" fontId="12" fillId="0" borderId="3" xfId="0" applyFont="1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5" fillId="0" borderId="29" xfId="0" applyFont="1" applyFill="1" applyBorder="1" applyAlignment="1" applyProtection="1">
      <alignment horizontal="center"/>
      <protection/>
    </xf>
    <xf numFmtId="0" fontId="12" fillId="0" borderId="30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Continuous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5" fillId="0" borderId="5" xfId="0" applyFont="1" applyFill="1" applyBorder="1" applyAlignment="1" applyProtection="1">
      <alignment horizontal="center"/>
      <protection/>
    </xf>
    <xf numFmtId="0" fontId="5" fillId="0" borderId="7" xfId="0" applyFont="1" applyFill="1" applyBorder="1" applyAlignment="1" applyProtection="1">
      <alignment horizontal="center"/>
      <protection/>
    </xf>
    <xf numFmtId="0" fontId="1" fillId="0" borderId="31" xfId="0" applyFont="1" applyFill="1" applyBorder="1" applyAlignment="1" applyProtection="1">
      <alignment horizontal="left"/>
      <protection/>
    </xf>
    <xf numFmtId="3" fontId="4" fillId="2" borderId="32" xfId="0" applyNumberFormat="1" applyFont="1" applyFill="1" applyBorder="1" applyAlignment="1" applyProtection="1">
      <alignment/>
      <protection locked="0"/>
    </xf>
    <xf numFmtId="0" fontId="14" fillId="0" borderId="33" xfId="0" applyFont="1" applyFill="1" applyBorder="1" applyAlignment="1" applyProtection="1">
      <alignment horizontal="centerContinuous" vertical="center"/>
      <protection locked="0"/>
    </xf>
    <xf numFmtId="0" fontId="15" fillId="0" borderId="6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 horizontal="left"/>
      <protection/>
    </xf>
    <xf numFmtId="0" fontId="0" fillId="0" borderId="34" xfId="0" applyFont="1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/>
      <protection/>
    </xf>
    <xf numFmtId="0" fontId="0" fillId="0" borderId="35" xfId="0" applyFont="1" applyFill="1" applyBorder="1" applyAlignment="1" applyProtection="1">
      <alignment/>
      <protection locked="0"/>
    </xf>
    <xf numFmtId="0" fontId="12" fillId="0" borderId="6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left"/>
      <protection/>
    </xf>
    <xf numFmtId="3" fontId="0" fillId="2" borderId="16" xfId="0" applyNumberFormat="1" applyFont="1" applyFill="1" applyBorder="1" applyAlignment="1" applyProtection="1">
      <alignment/>
      <protection locked="0"/>
    </xf>
    <xf numFmtId="0" fontId="0" fillId="0" borderId="36" xfId="0" applyFont="1" applyFill="1" applyBorder="1" applyAlignment="1" applyProtection="1">
      <alignment horizontal="centerContinuous"/>
      <protection locked="0"/>
    </xf>
    <xf numFmtId="0" fontId="0" fillId="2" borderId="16" xfId="0" applyFont="1" applyFill="1" applyBorder="1" applyAlignment="1" applyProtection="1">
      <alignment/>
      <protection locked="0"/>
    </xf>
    <xf numFmtId="3" fontId="0" fillId="2" borderId="18" xfId="0" applyNumberFormat="1" applyFont="1" applyFill="1" applyBorder="1" applyAlignment="1" applyProtection="1">
      <alignment/>
      <protection locked="0"/>
    </xf>
    <xf numFmtId="0" fontId="0" fillId="2" borderId="18" xfId="0" applyFont="1" applyFill="1" applyBorder="1" applyAlignment="1" applyProtection="1">
      <alignment/>
      <protection locked="0"/>
    </xf>
    <xf numFmtId="0" fontId="0" fillId="0" borderId="36" xfId="0" applyFont="1" applyFill="1" applyBorder="1" applyAlignment="1" applyProtection="1">
      <alignment horizontal="left"/>
      <protection locked="0"/>
    </xf>
    <xf numFmtId="3" fontId="0" fillId="2" borderId="37" xfId="0" applyNumberFormat="1" applyFont="1" applyFill="1" applyBorder="1" applyAlignment="1" applyProtection="1">
      <alignment/>
      <protection locked="0"/>
    </xf>
    <xf numFmtId="3" fontId="0" fillId="2" borderId="38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left"/>
      <protection/>
    </xf>
    <xf numFmtId="3" fontId="0" fillId="3" borderId="16" xfId="0" applyNumberFormat="1" applyFont="1" applyFill="1" applyBorder="1" applyAlignment="1" applyProtection="1">
      <alignment/>
      <protection locked="0"/>
    </xf>
    <xf numFmtId="0" fontId="16" fillId="3" borderId="36" xfId="0" applyFont="1" applyFill="1" applyBorder="1" applyAlignment="1" applyProtection="1">
      <alignment horizontal="left"/>
      <protection locked="0"/>
    </xf>
    <xf numFmtId="0" fontId="0" fillId="0" borderId="21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0" fillId="2" borderId="21" xfId="0" applyFont="1" applyFill="1" applyBorder="1" applyAlignment="1" applyProtection="1">
      <alignment/>
      <protection locked="0"/>
    </xf>
    <xf numFmtId="3" fontId="0" fillId="2" borderId="21" xfId="0" applyNumberFormat="1" applyFont="1" applyFill="1" applyBorder="1" applyAlignment="1" applyProtection="1">
      <alignment/>
      <protection locked="0"/>
    </xf>
    <xf numFmtId="0" fontId="0" fillId="3" borderId="36" xfId="0" applyFont="1" applyFill="1" applyBorder="1" applyAlignment="1" applyProtection="1">
      <alignment horizontal="left"/>
      <protection locked="0"/>
    </xf>
    <xf numFmtId="0" fontId="0" fillId="0" borderId="18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17" fillId="0" borderId="31" xfId="0" applyFont="1" applyFill="1" applyBorder="1" applyAlignment="1" applyProtection="1">
      <alignment horizontal="left"/>
      <protection/>
    </xf>
    <xf numFmtId="0" fontId="4" fillId="0" borderId="33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26" xfId="0" applyBorder="1" applyAlignment="1" applyProtection="1">
      <alignment/>
      <protection/>
    </xf>
    <xf numFmtId="0" fontId="12" fillId="0" borderId="27" xfId="0" applyFont="1" applyFill="1" applyBorder="1" applyAlignment="1" applyProtection="1">
      <alignment horizontal="left"/>
      <protection/>
    </xf>
    <xf numFmtId="0" fontId="12" fillId="0" borderId="27" xfId="0" applyFont="1" applyFill="1" applyBorder="1" applyAlignment="1" applyProtection="1">
      <alignment/>
      <protection/>
    </xf>
    <xf numFmtId="0" fontId="12" fillId="0" borderId="28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23" fillId="0" borderId="23" xfId="0" applyFont="1" applyFill="1" applyBorder="1" applyAlignment="1">
      <alignment horizontal="centerContinuous"/>
    </xf>
    <xf numFmtId="0" fontId="1" fillId="0" borderId="23" xfId="0" applyFont="1" applyFill="1" applyBorder="1" applyAlignment="1">
      <alignment horizontal="centerContinuous"/>
    </xf>
    <xf numFmtId="0" fontId="5" fillId="0" borderId="23" xfId="0" applyFont="1" applyFill="1" applyBorder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3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3" fontId="12" fillId="0" borderId="0" xfId="0" applyNumberFormat="1" applyFont="1" applyFill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Fill="1" applyAlignment="1" applyProtection="1">
      <alignment horizontal="center"/>
      <protection/>
    </xf>
    <xf numFmtId="0" fontId="12" fillId="0" borderId="1" xfId="0" applyFont="1" applyFill="1" applyBorder="1" applyAlignment="1" applyProtection="1">
      <alignment horizontal="center"/>
      <protection/>
    </xf>
    <xf numFmtId="0" fontId="12" fillId="0" borderId="4" xfId="0" applyFont="1" applyFill="1" applyBorder="1" applyAlignment="1" applyProtection="1">
      <alignment horizontal="center"/>
      <protection/>
    </xf>
    <xf numFmtId="0" fontId="5" fillId="0" borderId="35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" fillId="0" borderId="39" xfId="0" applyFont="1" applyFill="1" applyBorder="1" applyAlignment="1" applyProtection="1">
      <alignment horizontal="left"/>
      <protection/>
    </xf>
    <xf numFmtId="0" fontId="14" fillId="0" borderId="33" xfId="0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 applyProtection="1">
      <alignment/>
      <protection locked="0"/>
    </xf>
    <xf numFmtId="0" fontId="5" fillId="0" borderId="4" xfId="0" applyFont="1" applyFill="1" applyBorder="1" applyAlignment="1" applyProtection="1">
      <alignment horizontal="left"/>
      <protection/>
    </xf>
    <xf numFmtId="0" fontId="0" fillId="3" borderId="16" xfId="0" applyFont="1" applyFill="1" applyBorder="1" applyAlignment="1" applyProtection="1">
      <alignment/>
      <protection locked="0"/>
    </xf>
    <xf numFmtId="0" fontId="0" fillId="3" borderId="36" xfId="0" applyFont="1" applyFill="1" applyBorder="1" applyAlignment="1" applyProtection="1">
      <alignment horizontal="centerContinuous"/>
      <protection locked="0"/>
    </xf>
    <xf numFmtId="0" fontId="0" fillId="3" borderId="18" xfId="0" applyFont="1" applyFill="1" applyBorder="1" applyAlignment="1" applyProtection="1">
      <alignment/>
      <protection locked="0"/>
    </xf>
    <xf numFmtId="0" fontId="17" fillId="0" borderId="39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12" fillId="0" borderId="26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0" fillId="2" borderId="37" xfId="0" applyFont="1" applyFill="1" applyBorder="1" applyAlignment="1" applyProtection="1">
      <alignment/>
      <protection locked="0"/>
    </xf>
    <xf numFmtId="0" fontId="0" fillId="2" borderId="38" xfId="0" applyFont="1" applyFill="1" applyBorder="1" applyAlignment="1" applyProtection="1">
      <alignment/>
      <protection locked="0"/>
    </xf>
    <xf numFmtId="0" fontId="11" fillId="0" borderId="4" xfId="0" applyFont="1" applyFill="1" applyBorder="1" applyAlignment="1" applyProtection="1">
      <alignment horizontal="left"/>
      <protection/>
    </xf>
    <xf numFmtId="0" fontId="0" fillId="0" borderId="41" xfId="0" applyFont="1" applyFill="1" applyBorder="1" applyAlignment="1" applyProtection="1">
      <alignment/>
      <protection/>
    </xf>
    <xf numFmtId="0" fontId="0" fillId="0" borderId="42" xfId="0" applyFont="1" applyFill="1" applyBorder="1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/>
    </xf>
    <xf numFmtId="3" fontId="0" fillId="3" borderId="18" xfId="0" applyNumberFormat="1" applyFont="1" applyFill="1" applyBorder="1" applyAlignment="1" applyProtection="1">
      <alignment/>
      <protection locked="0"/>
    </xf>
    <xf numFmtId="3" fontId="3" fillId="2" borderId="16" xfId="0" applyNumberFormat="1" applyFont="1" applyFill="1" applyBorder="1" applyAlignment="1" applyProtection="1">
      <alignment/>
      <protection locked="0"/>
    </xf>
    <xf numFmtId="172" fontId="0" fillId="0" borderId="0" xfId="19" applyNumberFormat="1" applyAlignment="1">
      <alignment/>
    </xf>
    <xf numFmtId="0" fontId="0" fillId="0" borderId="43" xfId="0" applyFont="1" applyFill="1" applyBorder="1" applyAlignment="1" applyProtection="1">
      <alignment/>
      <protection/>
    </xf>
    <xf numFmtId="0" fontId="0" fillId="2" borderId="44" xfId="0" applyFont="1" applyFill="1" applyBorder="1" applyAlignment="1" applyProtection="1">
      <alignment/>
      <protection locked="0"/>
    </xf>
    <xf numFmtId="3" fontId="0" fillId="2" borderId="44" xfId="0" applyNumberFormat="1" applyFont="1" applyFill="1" applyBorder="1" applyAlignment="1" applyProtection="1">
      <alignment/>
      <protection locked="0"/>
    </xf>
    <xf numFmtId="3" fontId="0" fillId="3" borderId="44" xfId="0" applyNumberFormat="1" applyFont="1" applyFill="1" applyBorder="1" applyAlignment="1" applyProtection="1">
      <alignment/>
      <protection locked="0"/>
    </xf>
    <xf numFmtId="0" fontId="0" fillId="0" borderId="45" xfId="0" applyFont="1" applyFill="1" applyBorder="1" applyAlignment="1" applyProtection="1">
      <alignment/>
      <protection/>
    </xf>
    <xf numFmtId="0" fontId="0" fillId="3" borderId="44" xfId="0" applyFont="1" applyFill="1" applyBorder="1" applyAlignment="1" applyProtection="1">
      <alignment/>
      <protection locked="0"/>
    </xf>
    <xf numFmtId="3" fontId="0" fillId="2" borderId="46" xfId="0" applyNumberFormat="1" applyFont="1" applyFill="1" applyBorder="1" applyAlignment="1" applyProtection="1">
      <alignment/>
      <protection locked="0"/>
    </xf>
    <xf numFmtId="3" fontId="0" fillId="2" borderId="47" xfId="0" applyNumberFormat="1" applyFont="1" applyFill="1" applyBorder="1" applyAlignment="1" applyProtection="1">
      <alignment/>
      <protection locked="0"/>
    </xf>
    <xf numFmtId="0" fontId="0" fillId="0" borderId="48" xfId="0" applyFont="1" applyFill="1" applyBorder="1" applyAlignment="1" applyProtection="1">
      <alignment/>
      <protection/>
    </xf>
    <xf numFmtId="0" fontId="0" fillId="0" borderId="49" xfId="0" applyFont="1" applyFill="1" applyBorder="1" applyAlignment="1" applyProtection="1">
      <alignment/>
      <protection/>
    </xf>
    <xf numFmtId="3" fontId="4" fillId="2" borderId="50" xfId="0" applyNumberFormat="1" applyFont="1" applyFill="1" applyBorder="1" applyAlignment="1" applyProtection="1">
      <alignment/>
      <protection locked="0"/>
    </xf>
    <xf numFmtId="0" fontId="5" fillId="0" borderId="51" xfId="0" applyFont="1" applyFill="1" applyBorder="1" applyAlignment="1" applyProtection="1">
      <alignment horizontal="center"/>
      <protection/>
    </xf>
    <xf numFmtId="0" fontId="0" fillId="0" borderId="52" xfId="0" applyFill="1" applyBorder="1" applyAlignment="1" applyProtection="1">
      <alignment/>
      <protection/>
    </xf>
    <xf numFmtId="0" fontId="0" fillId="0" borderId="53" xfId="0" applyFill="1" applyBorder="1" applyAlignment="1" applyProtection="1">
      <alignment/>
      <protection/>
    </xf>
    <xf numFmtId="0" fontId="3" fillId="0" borderId="52" xfId="0" applyFont="1" applyFill="1" applyBorder="1" applyAlignment="1" applyProtection="1">
      <alignment/>
      <protection/>
    </xf>
    <xf numFmtId="3" fontId="3" fillId="2" borderId="46" xfId="0" applyNumberFormat="1" applyFont="1" applyFill="1" applyBorder="1" applyAlignment="1" applyProtection="1">
      <alignment/>
      <protection locked="0"/>
    </xf>
    <xf numFmtId="3" fontId="3" fillId="2" borderId="44" xfId="0" applyNumberFormat="1" applyFont="1" applyFill="1" applyBorder="1" applyAlignment="1" applyProtection="1">
      <alignment/>
      <protection locked="0"/>
    </xf>
    <xf numFmtId="0" fontId="3" fillId="0" borderId="54" xfId="0" applyFont="1" applyFill="1" applyBorder="1" applyAlignment="1" applyProtection="1">
      <alignment/>
      <protection/>
    </xf>
    <xf numFmtId="0" fontId="3" fillId="0" borderId="53" xfId="0" applyFont="1" applyFill="1" applyBorder="1" applyAlignment="1" applyProtection="1">
      <alignment/>
      <protection/>
    </xf>
    <xf numFmtId="0" fontId="3" fillId="0" borderId="45" xfId="0" applyFont="1" applyFill="1" applyBorder="1" applyAlignment="1" applyProtection="1">
      <alignment/>
      <protection/>
    </xf>
    <xf numFmtId="3" fontId="0" fillId="2" borderId="44" xfId="0" applyNumberFormat="1" applyFill="1" applyBorder="1" applyAlignment="1" applyProtection="1">
      <alignment/>
      <protection locked="0"/>
    </xf>
    <xf numFmtId="3" fontId="11" fillId="2" borderId="44" xfId="0" applyNumberFormat="1" applyFont="1" applyFill="1" applyBorder="1" applyAlignment="1" applyProtection="1">
      <alignment/>
      <protection locked="0"/>
    </xf>
    <xf numFmtId="0" fontId="0" fillId="0" borderId="54" xfId="0" applyFill="1" applyBorder="1" applyAlignment="1" applyProtection="1">
      <alignment/>
      <protection/>
    </xf>
    <xf numFmtId="0" fontId="0" fillId="0" borderId="55" xfId="0" applyFill="1" applyBorder="1" applyAlignment="1" applyProtection="1">
      <alignment/>
      <protection/>
    </xf>
    <xf numFmtId="3" fontId="4" fillId="2" borderId="56" xfId="0" applyNumberFormat="1" applyFont="1" applyFill="1" applyBorder="1" applyAlignment="1" applyProtection="1">
      <alignment/>
      <protection locked="0"/>
    </xf>
    <xf numFmtId="3" fontId="3" fillId="2" borderId="57" xfId="0" applyNumberFormat="1" applyFont="1" applyFill="1" applyBorder="1" applyAlignment="1" applyProtection="1">
      <alignment/>
      <protection locked="0"/>
    </xf>
    <xf numFmtId="3" fontId="3" fillId="2" borderId="47" xfId="0" applyNumberFormat="1" applyFont="1" applyFill="1" applyBorder="1" applyAlignment="1" applyProtection="1">
      <alignment/>
      <protection locked="0"/>
    </xf>
    <xf numFmtId="3" fontId="0" fillId="3" borderId="58" xfId="0" applyNumberFormat="1" applyFont="1" applyFill="1" applyBorder="1" applyAlignment="1" applyProtection="1">
      <alignment/>
      <protection locked="0"/>
    </xf>
    <xf numFmtId="3" fontId="0" fillId="2" borderId="59" xfId="0" applyNumberFormat="1" applyFont="1" applyFill="1" applyBorder="1" applyAlignment="1" applyProtection="1">
      <alignment/>
      <protection locked="0"/>
    </xf>
    <xf numFmtId="3" fontId="0" fillId="2" borderId="60" xfId="0" applyNumberFormat="1" applyFont="1" applyFill="1" applyBorder="1" applyAlignment="1" applyProtection="1">
      <alignment/>
      <protection locked="0"/>
    </xf>
    <xf numFmtId="3" fontId="0" fillId="3" borderId="59" xfId="0" applyNumberFormat="1" applyFont="1" applyFill="1" applyBorder="1" applyAlignment="1" applyProtection="1">
      <alignment/>
      <protection locked="0"/>
    </xf>
    <xf numFmtId="0" fontId="0" fillId="2" borderId="59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171" fontId="0" fillId="0" borderId="45" xfId="0" applyNumberFormat="1" applyFont="1" applyFill="1" applyBorder="1" applyAlignment="1" applyProtection="1">
      <alignment/>
      <protection/>
    </xf>
    <xf numFmtId="3" fontId="0" fillId="0" borderId="43" xfId="0" applyNumberFormat="1" applyFill="1" applyBorder="1" applyAlignment="1" applyProtection="1">
      <alignment/>
      <protection/>
    </xf>
    <xf numFmtId="3" fontId="4" fillId="2" borderId="61" xfId="0" applyNumberFormat="1" applyFont="1" applyFill="1" applyBorder="1" applyAlignment="1" applyProtection="1">
      <alignment/>
      <protection locked="0"/>
    </xf>
    <xf numFmtId="3" fontId="0" fillId="0" borderId="49" xfId="0" applyNumberFormat="1" applyFont="1" applyFill="1" applyBorder="1" applyAlignment="1" applyProtection="1">
      <alignment/>
      <protection/>
    </xf>
    <xf numFmtId="3" fontId="0" fillId="0" borderId="52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45" xfId="0" applyNumberFormat="1" applyFont="1" applyFill="1" applyBorder="1" applyAlignment="1" applyProtection="1">
      <alignment/>
      <protection/>
    </xf>
    <xf numFmtId="3" fontId="0" fillId="0" borderId="43" xfId="0" applyNumberFormat="1" applyFont="1" applyFill="1" applyBorder="1" applyAlignment="1" applyProtection="1">
      <alignment/>
      <protection/>
    </xf>
    <xf numFmtId="3" fontId="0" fillId="0" borderId="46" xfId="0" applyNumberFormat="1" applyFont="1" applyFill="1" applyBorder="1" applyAlignment="1" applyProtection="1">
      <alignment/>
      <protection/>
    </xf>
    <xf numFmtId="3" fontId="0" fillId="0" borderId="48" xfId="0" applyNumberFormat="1" applyFont="1" applyFill="1" applyBorder="1" applyAlignment="1" applyProtection="1">
      <alignment/>
      <protection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3" fillId="0" borderId="7" xfId="0" applyFont="1" applyFill="1" applyBorder="1" applyAlignment="1" applyProtection="1">
      <alignment horizontal="center"/>
      <protection/>
    </xf>
    <xf numFmtId="0" fontId="3" fillId="0" borderId="62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left"/>
      <protection/>
    </xf>
    <xf numFmtId="0" fontId="17" fillId="0" borderId="4" xfId="0" applyFont="1" applyFill="1" applyBorder="1" applyAlignment="1" applyProtection="1">
      <alignment horizontal="left"/>
      <protection/>
    </xf>
    <xf numFmtId="0" fontId="17" fillId="0" borderId="12" xfId="0" applyFont="1" applyFill="1" applyBorder="1" applyAlignment="1" applyProtection="1">
      <alignment horizontal="left"/>
      <protection/>
    </xf>
    <xf numFmtId="0" fontId="32" fillId="0" borderId="36" xfId="0" applyFont="1" applyFill="1" applyBorder="1" applyAlignment="1" applyProtection="1">
      <alignment horizontal="centerContinuous"/>
      <protection locked="0"/>
    </xf>
    <xf numFmtId="0" fontId="32" fillId="0" borderId="6" xfId="0" applyFont="1" applyFill="1" applyBorder="1" applyAlignment="1" applyProtection="1">
      <alignment/>
      <protection/>
    </xf>
    <xf numFmtId="0" fontId="32" fillId="0" borderId="4" xfId="0" applyFont="1" applyFill="1" applyBorder="1" applyAlignment="1" applyProtection="1">
      <alignment horizontal="center"/>
      <protection/>
    </xf>
    <xf numFmtId="0" fontId="32" fillId="0" borderId="12" xfId="0" applyFont="1" applyFill="1" applyBorder="1" applyAlignment="1" applyProtection="1">
      <alignment horizontal="left"/>
      <protection/>
    </xf>
    <xf numFmtId="0" fontId="32" fillId="0" borderId="0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32" fillId="0" borderId="0" xfId="0" applyFont="1" applyFill="1" applyAlignment="1" applyProtection="1">
      <alignment horizontal="left"/>
      <protection/>
    </xf>
    <xf numFmtId="0" fontId="32" fillId="0" borderId="36" xfId="0" applyFont="1" applyFill="1" applyBorder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left"/>
      <protection/>
    </xf>
    <xf numFmtId="0" fontId="32" fillId="0" borderId="12" xfId="0" applyFont="1" applyFill="1" applyBorder="1" applyAlignment="1" applyProtection="1">
      <alignment horizontal="left"/>
      <protection/>
    </xf>
    <xf numFmtId="0" fontId="32" fillId="0" borderId="12" xfId="0" applyFont="1" applyFill="1" applyBorder="1" applyAlignment="1" applyProtection="1">
      <alignment/>
      <protection locked="0"/>
    </xf>
    <xf numFmtId="0" fontId="17" fillId="0" borderId="33" xfId="0" applyFont="1" applyFill="1" applyBorder="1" applyAlignment="1" applyProtection="1">
      <alignment/>
      <protection locked="0"/>
    </xf>
    <xf numFmtId="0" fontId="17" fillId="0" borderId="63" xfId="0" applyFont="1" applyFill="1" applyBorder="1" applyAlignment="1" applyProtection="1">
      <alignment horizontal="left"/>
      <protection/>
    </xf>
    <xf numFmtId="0" fontId="17" fillId="0" borderId="63" xfId="0" applyFont="1" applyFill="1" applyBorder="1" applyAlignment="1" applyProtection="1">
      <alignment/>
      <protection/>
    </xf>
    <xf numFmtId="0" fontId="35" fillId="0" borderId="64" xfId="0" applyFont="1" applyFill="1" applyBorder="1" applyAlignment="1" applyProtection="1">
      <alignment horizontal="left" vertical="center"/>
      <protection/>
    </xf>
    <xf numFmtId="0" fontId="35" fillId="0" borderId="65" xfId="0" applyFont="1" applyFill="1" applyBorder="1" applyAlignment="1" applyProtection="1">
      <alignment horizontal="centerContinuous" vertical="center"/>
      <protection/>
    </xf>
    <xf numFmtId="0" fontId="35" fillId="0" borderId="66" xfId="0" applyFont="1" applyFill="1" applyBorder="1" applyAlignment="1" applyProtection="1">
      <alignment horizontal="centerContinuous" vertical="center"/>
      <protection/>
    </xf>
    <xf numFmtId="0" fontId="36" fillId="0" borderId="0" xfId="0" applyFont="1" applyFill="1" applyAlignment="1" applyProtection="1">
      <alignment horizontal="left"/>
      <protection/>
    </xf>
    <xf numFmtId="0" fontId="36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 horizontal="right"/>
      <protection/>
    </xf>
    <xf numFmtId="0" fontId="0" fillId="0" borderId="27" xfId="0" applyFill="1" applyBorder="1" applyAlignment="1" applyProtection="1">
      <alignment horizontal="left"/>
      <protection/>
    </xf>
    <xf numFmtId="0" fontId="12" fillId="0" borderId="0" xfId="0" applyFont="1" applyFill="1" applyAlignment="1" applyProtection="1">
      <alignment horizontal="center"/>
      <protection/>
    </xf>
    <xf numFmtId="0" fontId="12" fillId="0" borderId="67" xfId="0" applyFont="1" applyFill="1" applyBorder="1" applyAlignment="1" applyProtection="1">
      <alignment horizontal="center"/>
      <protection/>
    </xf>
    <xf numFmtId="0" fontId="12" fillId="0" borderId="68" xfId="0" applyFont="1" applyFill="1" applyBorder="1" applyAlignment="1" applyProtection="1">
      <alignment horizontal="center"/>
      <protection/>
    </xf>
    <xf numFmtId="0" fontId="12" fillId="0" borderId="68" xfId="0" applyFont="1" applyBorder="1" applyAlignment="1" applyProtection="1">
      <alignment/>
      <protection/>
    </xf>
    <xf numFmtId="0" fontId="12" fillId="0" borderId="68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12" fillId="0" borderId="69" xfId="0" applyFont="1" applyBorder="1" applyAlignment="1" applyProtection="1">
      <alignment/>
      <protection/>
    </xf>
    <xf numFmtId="0" fontId="12" fillId="0" borderId="7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8" fillId="0" borderId="71" xfId="0" applyFont="1" applyFill="1" applyBorder="1" applyAlignment="1" applyProtection="1">
      <alignment/>
      <protection/>
    </xf>
    <xf numFmtId="0" fontId="0" fillId="0" borderId="72" xfId="0" applyFill="1" applyBorder="1" applyAlignment="1" applyProtection="1">
      <alignment horizontal="left"/>
      <protection/>
    </xf>
    <xf numFmtId="0" fontId="0" fillId="0" borderId="72" xfId="0" applyFill="1" applyBorder="1" applyAlignment="1" applyProtection="1">
      <alignment/>
      <protection/>
    </xf>
    <xf numFmtId="0" fontId="0" fillId="0" borderId="73" xfId="0" applyFill="1" applyBorder="1" applyAlignment="1" applyProtection="1">
      <alignment/>
      <protection/>
    </xf>
    <xf numFmtId="0" fontId="0" fillId="0" borderId="74" xfId="0" applyFill="1" applyBorder="1" applyAlignment="1" applyProtection="1">
      <alignment/>
      <protection/>
    </xf>
    <xf numFmtId="0" fontId="39" fillId="0" borderId="0" xfId="0" applyFont="1" applyBorder="1" applyAlignment="1" applyProtection="1">
      <alignment horizontal="left" wrapText="1"/>
      <protection/>
    </xf>
    <xf numFmtId="2" fontId="3" fillId="0" borderId="0" xfId="0" applyNumberFormat="1" applyFont="1" applyFill="1" applyBorder="1" applyAlignment="1" applyProtection="1" quotePrefix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40" fillId="0" borderId="74" xfId="0" applyFont="1" applyBorder="1" applyAlignment="1" applyProtection="1">
      <alignment/>
      <protection/>
    </xf>
    <xf numFmtId="0" fontId="41" fillId="0" borderId="0" xfId="0" applyFont="1" applyFill="1" applyBorder="1" applyAlignment="1" applyProtection="1">
      <alignment horizontal="left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0" fillId="0" borderId="75" xfId="0" applyFill="1" applyBorder="1" applyAlignment="1" applyProtection="1">
      <alignment/>
      <protection/>
    </xf>
    <xf numFmtId="0" fontId="39" fillId="0" borderId="76" xfId="0" applyFont="1" applyBorder="1" applyAlignment="1" applyProtection="1">
      <alignment horizontal="left" wrapText="1"/>
      <protection/>
    </xf>
    <xf numFmtId="2" fontId="3" fillId="0" borderId="76" xfId="0" applyNumberFormat="1" applyFont="1" applyFill="1" applyBorder="1" applyAlignment="1" applyProtection="1" quotePrefix="1">
      <alignment/>
      <protection/>
    </xf>
    <xf numFmtId="0" fontId="0" fillId="0" borderId="76" xfId="0" applyFill="1" applyBorder="1" applyAlignment="1" applyProtection="1">
      <alignment/>
      <protection/>
    </xf>
    <xf numFmtId="0" fontId="0" fillId="0" borderId="77" xfId="0" applyFill="1" applyBorder="1" applyAlignment="1" applyProtection="1">
      <alignment/>
      <protection/>
    </xf>
    <xf numFmtId="3" fontId="32" fillId="4" borderId="18" xfId="0" applyNumberFormat="1" applyFont="1" applyFill="1" applyBorder="1" applyAlignment="1" applyProtection="1">
      <alignment/>
      <protection/>
    </xf>
    <xf numFmtId="3" fontId="32" fillId="4" borderId="16" xfId="0" applyNumberFormat="1" applyFont="1" applyFill="1" applyBorder="1" applyAlignment="1" applyProtection="1">
      <alignment/>
      <protection/>
    </xf>
    <xf numFmtId="3" fontId="32" fillId="2" borderId="18" xfId="0" applyNumberFormat="1" applyFont="1" applyFill="1" applyBorder="1" applyAlignment="1" applyProtection="1">
      <alignment/>
      <protection locked="0"/>
    </xf>
    <xf numFmtId="3" fontId="32" fillId="2" borderId="16" xfId="0" applyNumberFormat="1" applyFont="1" applyFill="1" applyBorder="1" applyAlignment="1" applyProtection="1">
      <alignment/>
      <protection locked="0"/>
    </xf>
    <xf numFmtId="3" fontId="32" fillId="0" borderId="37" xfId="0" applyNumberFormat="1" applyFont="1" applyFill="1" applyBorder="1" applyAlignment="1" applyProtection="1">
      <alignment/>
      <protection/>
    </xf>
    <xf numFmtId="3" fontId="32" fillId="0" borderId="29" xfId="0" applyNumberFormat="1" applyFont="1" applyFill="1" applyBorder="1" applyAlignment="1" applyProtection="1">
      <alignment/>
      <protection/>
    </xf>
    <xf numFmtId="3" fontId="32" fillId="2" borderId="21" xfId="0" applyNumberFormat="1" applyFont="1" applyFill="1" applyBorder="1" applyAlignment="1" applyProtection="1">
      <alignment/>
      <protection locked="0"/>
    </xf>
    <xf numFmtId="3" fontId="32" fillId="0" borderId="18" xfId="0" applyNumberFormat="1" applyFont="1" applyFill="1" applyBorder="1" applyAlignment="1" applyProtection="1">
      <alignment/>
      <protection/>
    </xf>
    <xf numFmtId="3" fontId="32" fillId="0" borderId="20" xfId="0" applyNumberFormat="1" applyFont="1" applyFill="1" applyBorder="1" applyAlignment="1" applyProtection="1">
      <alignment/>
      <protection/>
    </xf>
    <xf numFmtId="3" fontId="32" fillId="2" borderId="37" xfId="0" applyNumberFormat="1" applyFont="1" applyFill="1" applyBorder="1" applyAlignment="1" applyProtection="1">
      <alignment/>
      <protection locked="0"/>
    </xf>
    <xf numFmtId="3" fontId="32" fillId="0" borderId="21" xfId="0" applyNumberFormat="1" applyFont="1" applyFill="1" applyBorder="1" applyAlignment="1" applyProtection="1">
      <alignment/>
      <protection/>
    </xf>
    <xf numFmtId="3" fontId="32" fillId="0" borderId="22" xfId="0" applyNumberFormat="1" applyFont="1" applyFill="1" applyBorder="1" applyAlignment="1" applyProtection="1">
      <alignment/>
      <protection/>
    </xf>
    <xf numFmtId="3" fontId="17" fillId="2" borderId="56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3" fillId="0" borderId="78" xfId="0" applyFont="1" applyFill="1" applyBorder="1" applyAlignment="1" applyProtection="1">
      <alignment horizontal="center"/>
      <protection/>
    </xf>
    <xf numFmtId="0" fontId="17" fillId="0" borderId="39" xfId="0" applyFont="1" applyFill="1" applyBorder="1" applyAlignment="1">
      <alignment horizontal="left"/>
    </xf>
    <xf numFmtId="0" fontId="32" fillId="0" borderId="12" xfId="0" applyFont="1" applyFill="1" applyBorder="1" applyAlignment="1" applyProtection="1">
      <alignment horizontal="centerContinuous"/>
      <protection locked="0"/>
    </xf>
    <xf numFmtId="0" fontId="4" fillId="0" borderId="63" xfId="0" applyFont="1" applyFill="1" applyBorder="1" applyAlignment="1" applyProtection="1">
      <alignment/>
      <protection locked="0"/>
    </xf>
    <xf numFmtId="0" fontId="1" fillId="0" borderId="79" xfId="0" applyFont="1" applyFill="1" applyBorder="1" applyAlignment="1" applyProtection="1">
      <alignment horizontal="left"/>
      <protection/>
    </xf>
    <xf numFmtId="0" fontId="4" fillId="0" borderId="79" xfId="0" applyFont="1" applyFill="1" applyBorder="1" applyAlignment="1" applyProtection="1">
      <alignment/>
      <protection locked="0"/>
    </xf>
    <xf numFmtId="0" fontId="0" fillId="0" borderId="80" xfId="0" applyFont="1" applyFill="1" applyBorder="1" applyAlignment="1" applyProtection="1">
      <alignment horizontal="centerContinuous"/>
      <protection locked="0"/>
    </xf>
    <xf numFmtId="0" fontId="0" fillId="0" borderId="0" xfId="0" applyFont="1" applyFill="1" applyBorder="1" applyAlignment="1" applyProtection="1">
      <alignment horizontal="centerContinuous"/>
      <protection/>
    </xf>
    <xf numFmtId="2" fontId="3" fillId="0" borderId="0" xfId="0" applyNumberFormat="1" applyFont="1" applyFill="1" applyAlignment="1" applyProtection="1">
      <alignment/>
      <protection/>
    </xf>
    <xf numFmtId="2" fontId="12" fillId="0" borderId="0" xfId="0" applyNumberFormat="1" applyFont="1" applyFill="1" applyAlignment="1" applyProtection="1">
      <alignment/>
      <protection/>
    </xf>
    <xf numFmtId="2" fontId="0" fillId="0" borderId="27" xfId="0" applyNumberFormat="1" applyFill="1" applyBorder="1" applyAlignment="1" applyProtection="1">
      <alignment/>
      <protection/>
    </xf>
    <xf numFmtId="2" fontId="12" fillId="0" borderId="27" xfId="0" applyNumberFormat="1" applyFont="1" applyFill="1" applyBorder="1" applyAlignment="1" applyProtection="1">
      <alignment/>
      <protection/>
    </xf>
    <xf numFmtId="0" fontId="12" fillId="0" borderId="70" xfId="0" applyFont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0" fillId="0" borderId="72" xfId="0" applyNumberFormat="1" applyFill="1" applyBorder="1" applyAlignment="1" applyProtection="1">
      <alignment/>
      <protection/>
    </xf>
    <xf numFmtId="3" fontId="4" fillId="0" borderId="63" xfId="0" applyNumberFormat="1" applyFont="1" applyFill="1" applyBorder="1" applyAlignment="1" applyProtection="1">
      <alignment/>
      <protection/>
    </xf>
    <xf numFmtId="3" fontId="1" fillId="0" borderId="79" xfId="0" applyNumberFormat="1" applyFont="1" applyFill="1" applyBorder="1" applyAlignment="1" applyProtection="1">
      <alignment horizontal="center"/>
      <protection/>
    </xf>
    <xf numFmtId="3" fontId="4" fillId="0" borderId="79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Continuous"/>
      <protection locked="0"/>
    </xf>
    <xf numFmtId="3" fontId="0" fillId="0" borderId="5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5" fillId="0" borderId="1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44" fillId="0" borderId="4" xfId="0" applyFont="1" applyFill="1" applyBorder="1" applyAlignment="1" applyProtection="1">
      <alignment horizontal="center"/>
      <protection/>
    </xf>
    <xf numFmtId="0" fontId="3" fillId="0" borderId="81" xfId="0" applyFont="1" applyFill="1" applyBorder="1" applyAlignment="1" applyProtection="1">
      <alignment/>
      <protection/>
    </xf>
    <xf numFmtId="0" fontId="3" fillId="0" borderId="8" xfId="0" applyFont="1" applyFill="1" applyBorder="1" applyAlignment="1" applyProtection="1">
      <alignment/>
      <protection/>
    </xf>
    <xf numFmtId="0" fontId="7" fillId="0" borderId="4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0" fillId="3" borderId="82" xfId="0" applyFont="1" applyFill="1" applyBorder="1" applyAlignment="1" applyProtection="1">
      <alignment/>
      <protection locked="0"/>
    </xf>
    <xf numFmtId="0" fontId="3" fillId="0" borderId="22" xfId="0" applyFont="1" applyFill="1" applyBorder="1" applyAlignment="1" applyProtection="1">
      <alignment/>
      <protection locked="0"/>
    </xf>
    <xf numFmtId="0" fontId="7" fillId="0" borderId="4" xfId="0" applyFont="1" applyFill="1" applyBorder="1" applyAlignment="1" applyProtection="1">
      <alignment/>
      <protection/>
    </xf>
    <xf numFmtId="0" fontId="0" fillId="0" borderId="4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 locked="0"/>
    </xf>
    <xf numFmtId="0" fontId="7" fillId="0" borderId="26" xfId="0" applyFont="1" applyFill="1" applyBorder="1" applyAlignment="1" applyProtection="1">
      <alignment/>
      <protection/>
    </xf>
    <xf numFmtId="0" fontId="12" fillId="0" borderId="67" xfId="0" applyFont="1" applyFill="1" applyBorder="1" applyAlignment="1" applyProtection="1">
      <alignment/>
      <protection/>
    </xf>
    <xf numFmtId="0" fontId="12" fillId="0" borderId="70" xfId="0" applyFont="1" applyFill="1" applyBorder="1" applyAlignment="1" applyProtection="1">
      <alignment/>
      <protection/>
    </xf>
    <xf numFmtId="0" fontId="0" fillId="0" borderId="72" xfId="0" applyFill="1" applyBorder="1" applyAlignment="1" applyProtection="1">
      <alignment/>
      <protection/>
    </xf>
    <xf numFmtId="0" fontId="45" fillId="0" borderId="74" xfId="0" applyFont="1" applyFill="1" applyBorder="1" applyAlignment="1" applyProtection="1">
      <alignment/>
      <protection/>
    </xf>
    <xf numFmtId="0" fontId="39" fillId="0" borderId="0" xfId="0" applyFont="1" applyBorder="1" applyAlignment="1" applyProtection="1">
      <alignment wrapText="1"/>
      <protection/>
    </xf>
    <xf numFmtId="0" fontId="3" fillId="0" borderId="74" xfId="0" applyFont="1" applyFill="1" applyBorder="1" applyAlignment="1" applyProtection="1">
      <alignment/>
      <protection/>
    </xf>
    <xf numFmtId="0" fontId="3" fillId="0" borderId="75" xfId="0" applyFont="1" applyFill="1" applyBorder="1" applyAlignment="1" applyProtection="1">
      <alignment/>
      <protection/>
    </xf>
    <xf numFmtId="0" fontId="39" fillId="0" borderId="76" xfId="0" applyFont="1" applyBorder="1" applyAlignment="1" applyProtection="1">
      <alignment wrapText="1"/>
      <protection/>
    </xf>
    <xf numFmtId="0" fontId="3" fillId="0" borderId="76" xfId="0" applyFont="1" applyFill="1" applyBorder="1" applyAlignment="1" applyProtection="1">
      <alignment/>
      <protection/>
    </xf>
    <xf numFmtId="2" fontId="3" fillId="0" borderId="76" xfId="0" applyNumberFormat="1" applyFont="1" applyFill="1" applyBorder="1" applyAlignment="1" applyProtection="1">
      <alignment/>
      <protection/>
    </xf>
    <xf numFmtId="3" fontId="0" fillId="0" borderId="72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73" xfId="0" applyBorder="1" applyAlignment="1">
      <alignment/>
    </xf>
    <xf numFmtId="0" fontId="0" fillId="0" borderId="52" xfId="0" applyBorder="1" applyAlignment="1">
      <alignment/>
    </xf>
    <xf numFmtId="0" fontId="0" fillId="0" borderId="77" xfId="0" applyBorder="1" applyAlignment="1">
      <alignment/>
    </xf>
    <xf numFmtId="0" fontId="12" fillId="0" borderId="0" xfId="0" applyFont="1" applyAlignment="1" applyProtection="1">
      <alignment/>
      <protection/>
    </xf>
    <xf numFmtId="0" fontId="0" fillId="0" borderId="74" xfId="0" applyBorder="1" applyAlignment="1" applyProtection="1">
      <alignment/>
      <protection/>
    </xf>
    <xf numFmtId="0" fontId="0" fillId="0" borderId="75" xfId="0" applyBorder="1" applyAlignment="1" applyProtection="1">
      <alignment/>
      <protection/>
    </xf>
    <xf numFmtId="0" fontId="0" fillId="0" borderId="72" xfId="0" applyBorder="1" applyAlignment="1">
      <alignment/>
    </xf>
    <xf numFmtId="0" fontId="0" fillId="0" borderId="76" xfId="0" applyBorder="1" applyAlignment="1">
      <alignment/>
    </xf>
    <xf numFmtId="3" fontId="32" fillId="4" borderId="44" xfId="0" applyNumberFormat="1" applyFont="1" applyFill="1" applyBorder="1" applyAlignment="1" applyProtection="1">
      <alignment/>
      <protection/>
    </xf>
    <xf numFmtId="3" fontId="32" fillId="2" borderId="44" xfId="0" applyNumberFormat="1" applyFont="1" applyFill="1" applyBorder="1" applyAlignment="1" applyProtection="1">
      <alignment/>
      <protection locked="0"/>
    </xf>
    <xf numFmtId="3" fontId="32" fillId="0" borderId="83" xfId="0" applyNumberFormat="1" applyFont="1" applyFill="1" applyBorder="1" applyAlignment="1" applyProtection="1">
      <alignment/>
      <protection/>
    </xf>
    <xf numFmtId="3" fontId="32" fillId="0" borderId="43" xfId="0" applyNumberFormat="1" applyFont="1" applyFill="1" applyBorder="1" applyAlignment="1" applyProtection="1">
      <alignment/>
      <protection/>
    </xf>
    <xf numFmtId="3" fontId="32" fillId="0" borderId="45" xfId="0" applyNumberFormat="1" applyFont="1" applyFill="1" applyBorder="1" applyAlignment="1" applyProtection="1">
      <alignment/>
      <protection/>
    </xf>
    <xf numFmtId="0" fontId="0" fillId="0" borderId="52" xfId="0" applyFont="1" applyFill="1" applyBorder="1" applyAlignment="1" applyProtection="1">
      <alignment/>
      <protection/>
    </xf>
    <xf numFmtId="3" fontId="4" fillId="0" borderId="84" xfId="0" applyNumberFormat="1" applyFont="1" applyFill="1" applyBorder="1" applyAlignment="1" applyProtection="1">
      <alignment/>
      <protection/>
    </xf>
    <xf numFmtId="3" fontId="4" fillId="0" borderId="85" xfId="0" applyNumberFormat="1" applyFont="1" applyFill="1" applyBorder="1" applyAlignment="1" applyProtection="1">
      <alignment/>
      <protection/>
    </xf>
    <xf numFmtId="3" fontId="0" fillId="0" borderId="52" xfId="0" applyNumberFormat="1" applyFont="1" applyFill="1" applyBorder="1" applyAlignment="1" applyProtection="1">
      <alignment/>
      <protection locked="0"/>
    </xf>
    <xf numFmtId="3" fontId="32" fillId="2" borderId="47" xfId="0" applyNumberFormat="1" applyFont="1" applyFill="1" applyBorder="1" applyAlignment="1" applyProtection="1">
      <alignment/>
      <protection locked="0"/>
    </xf>
    <xf numFmtId="3" fontId="17" fillId="2" borderId="50" xfId="0" applyNumberFormat="1" applyFont="1" applyFill="1" applyBorder="1" applyAlignment="1" applyProtection="1">
      <alignment/>
      <protection locked="0"/>
    </xf>
    <xf numFmtId="3" fontId="32" fillId="0" borderId="44" xfId="0" applyNumberFormat="1" applyFont="1" applyFill="1" applyBorder="1" applyAlignment="1" applyProtection="1">
      <alignment/>
      <protection/>
    </xf>
    <xf numFmtId="3" fontId="32" fillId="0" borderId="47" xfId="0" applyNumberFormat="1" applyFont="1" applyFill="1" applyBorder="1" applyAlignment="1" applyProtection="1">
      <alignment/>
      <protection/>
    </xf>
    <xf numFmtId="3" fontId="32" fillId="2" borderId="46" xfId="0" applyNumberFormat="1" applyFont="1" applyFill="1" applyBorder="1" applyAlignment="1" applyProtection="1">
      <alignment/>
      <protection locked="0"/>
    </xf>
    <xf numFmtId="3" fontId="32" fillId="0" borderId="86" xfId="0" applyNumberFormat="1" applyFont="1" applyFill="1" applyBorder="1" applyAlignment="1" applyProtection="1">
      <alignment/>
      <protection/>
    </xf>
    <xf numFmtId="3" fontId="32" fillId="0" borderId="87" xfId="0" applyNumberFormat="1" applyFont="1" applyFill="1" applyBorder="1" applyAlignment="1" applyProtection="1">
      <alignment/>
      <protection/>
    </xf>
    <xf numFmtId="3" fontId="32" fillId="0" borderId="88" xfId="0" applyNumberFormat="1" applyFont="1" applyFill="1" applyBorder="1" applyAlignment="1" applyProtection="1">
      <alignment/>
      <protection/>
    </xf>
    <xf numFmtId="3" fontId="32" fillId="2" borderId="89" xfId="0" applyNumberFormat="1" applyFont="1" applyFill="1" applyBorder="1" applyAlignment="1" applyProtection="1">
      <alignment/>
      <protection locked="0"/>
    </xf>
    <xf numFmtId="3" fontId="32" fillId="2" borderId="90" xfId="0" applyNumberFormat="1" applyFont="1" applyFill="1" applyBorder="1" applyAlignment="1" applyProtection="1">
      <alignment/>
      <protection locked="0"/>
    </xf>
    <xf numFmtId="3" fontId="32" fillId="0" borderId="91" xfId="0" applyNumberFormat="1" applyFont="1" applyFill="1" applyBorder="1" applyAlignment="1" applyProtection="1">
      <alignment/>
      <protection/>
    </xf>
    <xf numFmtId="3" fontId="32" fillId="0" borderId="92" xfId="0" applyNumberFormat="1" applyFont="1" applyFill="1" applyBorder="1" applyAlignment="1" applyProtection="1">
      <alignment/>
      <protection/>
    </xf>
    <xf numFmtId="3" fontId="32" fillId="0" borderId="93" xfId="0" applyNumberFormat="1" applyFont="1" applyFill="1" applyBorder="1" applyAlignment="1" applyProtection="1">
      <alignment/>
      <protection/>
    </xf>
    <xf numFmtId="0" fontId="17" fillId="0" borderId="94" xfId="0" applyFont="1" applyFill="1" applyBorder="1" applyAlignment="1" applyProtection="1">
      <alignment horizontal="left"/>
      <protection/>
    </xf>
    <xf numFmtId="3" fontId="32" fillId="0" borderId="5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3" fontId="32" fillId="0" borderId="52" xfId="0" applyNumberFormat="1" applyFont="1" applyFill="1" applyBorder="1" applyAlignment="1" applyProtection="1">
      <alignment/>
      <protection/>
    </xf>
    <xf numFmtId="0" fontId="17" fillId="0" borderId="13" xfId="0" applyFont="1" applyFill="1" applyBorder="1" applyAlignment="1" applyProtection="1">
      <alignment/>
      <protection/>
    </xf>
    <xf numFmtId="3" fontId="32" fillId="2" borderId="95" xfId="0" applyNumberFormat="1" applyFont="1" applyFill="1" applyBorder="1" applyAlignment="1" applyProtection="1">
      <alignment/>
      <protection locked="0"/>
    </xf>
    <xf numFmtId="0" fontId="17" fillId="0" borderId="28" xfId="0" applyFont="1" applyFill="1" applyBorder="1" applyAlignment="1" applyProtection="1">
      <alignment/>
      <protection locked="0"/>
    </xf>
    <xf numFmtId="3" fontId="32" fillId="2" borderId="96" xfId="0" applyNumberFormat="1" applyFont="1" applyFill="1" applyBorder="1" applyAlignment="1" applyProtection="1">
      <alignment/>
      <protection locked="0"/>
    </xf>
    <xf numFmtId="3" fontId="32" fillId="2" borderId="97" xfId="0" applyNumberFormat="1" applyFont="1" applyFill="1" applyBorder="1" applyAlignment="1" applyProtection="1">
      <alignment/>
      <protection locked="0"/>
    </xf>
    <xf numFmtId="3" fontId="32" fillId="2" borderId="98" xfId="0" applyNumberFormat="1" applyFont="1" applyFill="1" applyBorder="1" applyAlignment="1" applyProtection="1">
      <alignment/>
      <protection locked="0"/>
    </xf>
    <xf numFmtId="0" fontId="0" fillId="0" borderId="99" xfId="0" applyFill="1" applyBorder="1" applyAlignment="1" applyProtection="1">
      <alignment/>
      <protection locked="0"/>
    </xf>
    <xf numFmtId="0" fontId="0" fillId="0" borderId="100" xfId="0" applyFill="1" applyBorder="1" applyAlignment="1" applyProtection="1">
      <alignment/>
      <protection locked="0"/>
    </xf>
    <xf numFmtId="0" fontId="32" fillId="0" borderId="99" xfId="0" applyFont="1" applyFill="1" applyBorder="1" applyAlignment="1" applyProtection="1">
      <alignment horizontal="centerContinuous"/>
      <protection locked="0"/>
    </xf>
    <xf numFmtId="3" fontId="32" fillId="2" borderId="101" xfId="0" applyNumberFormat="1" applyFont="1" applyFill="1" applyBorder="1" applyAlignment="1" applyProtection="1">
      <alignment/>
      <protection locked="0"/>
    </xf>
    <xf numFmtId="3" fontId="32" fillId="2" borderId="102" xfId="0" applyNumberFormat="1" applyFont="1" applyFill="1" applyBorder="1" applyAlignment="1" applyProtection="1">
      <alignment/>
      <protection locked="0"/>
    </xf>
    <xf numFmtId="172" fontId="0" fillId="0" borderId="27" xfId="19" applyNumberFormat="1" applyFill="1" applyBorder="1" applyAlignment="1" applyProtection="1">
      <alignment/>
      <protection/>
    </xf>
    <xf numFmtId="0" fontId="25" fillId="0" borderId="0" xfId="0" applyFont="1" applyFill="1" applyAlignment="1">
      <alignment horizontal="left" wrapText="1"/>
    </xf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37" xfId="0" applyFont="1" applyFill="1" applyBorder="1" applyAlignment="1" applyProtection="1">
      <alignment horizontal="center"/>
      <protection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externalLink" Target="externalLinks/externalLink15.xml" /><Relationship Id="rId30" Type="http://schemas.openxmlformats.org/officeDocument/2006/relationships/externalLink" Target="externalLinks/externalLink16.xml" /><Relationship Id="rId31" Type="http://schemas.openxmlformats.org/officeDocument/2006/relationships/externalLink" Target="externalLinks/externalLink17.xml" /><Relationship Id="rId32" Type="http://schemas.openxmlformats.org/officeDocument/2006/relationships/externalLink" Target="externalLinks/externalLink18.xml" /><Relationship Id="rId33" Type="http://schemas.openxmlformats.org/officeDocument/2006/relationships/externalLink" Target="externalLinks/externalLink19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38237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Please mention data sources and whether the data supplied are publicly available.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1838325" y="1138237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 Kérjük jelölje meg az adatforrásokat és az adatok bizalmas vagy nyilvános kezelését.</a:t>
          </a:r>
        </a:p>
      </xdr:txBody>
    </xdr:sp>
    <xdr:clientData fLocksWithSheet="0"/>
  </xdr:two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3" name="TextBox 3"/>
        <xdr:cNvSpPr txBox="1">
          <a:spLocks noChangeArrowheads="1"/>
        </xdr:cNvSpPr>
      </xdr:nvSpPr>
      <xdr:spPr>
        <a:xfrm>
          <a:off x="5686425" y="42862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4" name="TextBox 4"/>
        <xdr:cNvSpPr txBox="1">
          <a:spLocks noChangeArrowheads="1"/>
        </xdr:cNvSpPr>
      </xdr:nvSpPr>
      <xdr:spPr>
        <a:xfrm>
          <a:off x="5686425" y="42862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5" name="Text 1"/>
        <xdr:cNvSpPr txBox="1">
          <a:spLocks noChangeArrowheads="1"/>
        </xdr:cNvSpPr>
      </xdr:nvSpPr>
      <xdr:spPr>
        <a:xfrm>
          <a:off x="1838325" y="1138237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Please mention data sources and whether the data supplied are publicly available.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1998\Dokumentumok\Sz&#225;ml&#225;k_sorozata9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1997\ONKbe9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1998\Dokumentumok\ONKbe9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1999\ONKbe9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0\Dokumentumok\ONKbe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1\ONkbe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1\Tbbe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2\KPki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2\KPbe0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2\ONKbe0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2\Tbbe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1996\Kpbe9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1997\Kpbe9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1998\Dokumentumok\Kpbe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1999\Kpbe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0\Dokumentumok\Kpbe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1\Kpbe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1998\Dokumentumok\Kpki9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1996\ONKbe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rmányzat szektor"/>
      <sheetName val="Központi kormányzat"/>
      <sheetName val="Korm konszolidálatlan"/>
      <sheetName val="Közp konszolidálatlan"/>
      <sheetName val="nem konsz korm"/>
      <sheetName val="nem konsz közp"/>
      <sheetName val="korm eredmény"/>
      <sheetName val="közp eredmény"/>
      <sheetName val="korm egyéb"/>
      <sheetName val="közp egyéb"/>
      <sheetName val="cash korm"/>
      <sheetName val="cash közp"/>
      <sheetName val="Számlák_sorozata9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4"/>
      <sheetName val="D.29"/>
      <sheetName val="D.41"/>
      <sheetName val="D.42"/>
      <sheetName val="D.45"/>
      <sheetName val="D.51"/>
      <sheetName val="D.59"/>
      <sheetName val="D.612 "/>
      <sheetName val="D.73"/>
      <sheetName val="D.74"/>
      <sheetName val="D.75"/>
      <sheetName val="D.91"/>
      <sheetName val="D.92"/>
      <sheetName val="D.99"/>
      <sheetName val="P.51"/>
      <sheetName val="K.2"/>
      <sheetName val="F.3"/>
      <sheetName val="F.4"/>
      <sheetName val="F.5"/>
      <sheetName val="output"/>
      <sheetName val="Adók"/>
      <sheetName val="Száml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4"/>
      <sheetName val="D.29"/>
      <sheetName val="D.41"/>
      <sheetName val="D.42"/>
      <sheetName val="D.45"/>
      <sheetName val="D.51"/>
      <sheetName val="D.59"/>
      <sheetName val="D.612 "/>
      <sheetName val="D.73"/>
      <sheetName val="D.74"/>
      <sheetName val="D.75"/>
      <sheetName val="D.91"/>
      <sheetName val="D.92"/>
      <sheetName val="D.99"/>
      <sheetName val="P.51"/>
      <sheetName val="K.2"/>
      <sheetName val="F.3"/>
      <sheetName val="F.4"/>
      <sheetName val="F.5"/>
      <sheetName val="output"/>
      <sheetName val="Adók"/>
      <sheetName val="Számla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4"/>
      <sheetName val="D.29"/>
      <sheetName val="D.41"/>
      <sheetName val="D.42"/>
      <sheetName val="D.45"/>
      <sheetName val="D.51"/>
      <sheetName val="D.59"/>
      <sheetName val="D.612 "/>
      <sheetName val="D.73"/>
      <sheetName val="D.74"/>
      <sheetName val="D.75"/>
      <sheetName val="D.91"/>
      <sheetName val="D.92"/>
      <sheetName val="D.99"/>
      <sheetName val="P.51"/>
      <sheetName val="K.2"/>
      <sheetName val="F.3"/>
      <sheetName val="F.4"/>
      <sheetName val="F.5"/>
      <sheetName val="output"/>
      <sheetName val="Adók"/>
      <sheetName val="Számla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4"/>
      <sheetName val="D.29"/>
      <sheetName val="D.41"/>
      <sheetName val="D.42"/>
      <sheetName val="D.45"/>
      <sheetName val="D.51"/>
      <sheetName val="D.59"/>
      <sheetName val="D.612 "/>
      <sheetName val="D.72"/>
      <sheetName val="D.73"/>
      <sheetName val="D.74"/>
      <sheetName val="D.75"/>
      <sheetName val="D.91"/>
      <sheetName val="D.92"/>
      <sheetName val="D.99"/>
      <sheetName val="P.51"/>
      <sheetName val="K.2"/>
      <sheetName val="F.3"/>
      <sheetName val="F.4"/>
      <sheetName val="F.5"/>
      <sheetName val="output"/>
      <sheetName val="Adók"/>
      <sheetName val="Számla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4"/>
      <sheetName val="D.29"/>
      <sheetName val="D.41"/>
      <sheetName val="D.42"/>
      <sheetName val="D.45"/>
      <sheetName val="D.51"/>
      <sheetName val="D.59 "/>
      <sheetName val="D.612"/>
      <sheetName val="D.72"/>
      <sheetName val="D.73"/>
      <sheetName val="D.74"/>
      <sheetName val="D.75"/>
      <sheetName val="D.91"/>
      <sheetName val="D.92"/>
      <sheetName val="D.99"/>
      <sheetName val="P.51"/>
      <sheetName val="K.2"/>
      <sheetName val="F.3"/>
      <sheetName val="F.4"/>
      <sheetName val="F.5"/>
      <sheetName val="Számla"/>
      <sheetName val="output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 D.41"/>
      <sheetName val="D.611"/>
      <sheetName val="D.612"/>
      <sheetName val="D.73"/>
      <sheetName val="D.75"/>
      <sheetName val="D.92"/>
      <sheetName val="D.99"/>
      <sheetName val="P.51"/>
      <sheetName val="F.4"/>
      <sheetName val="Munka1"/>
      <sheetName val="Adók"/>
      <sheetName val="Számla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.2"/>
      <sheetName val="D.11"/>
      <sheetName val="D.12"/>
      <sheetName val="D.312"/>
      <sheetName val="D.319"/>
      <sheetName val="D.392"/>
      <sheetName val="D.394"/>
      <sheetName val="D.41"/>
      <sheetName val="D.62"/>
      <sheetName val="D.63"/>
      <sheetName val="D.71"/>
      <sheetName val="D.73"/>
      <sheetName val="D.74"/>
      <sheetName val="D.75"/>
      <sheetName val="D.92"/>
      <sheetName val="D.99"/>
      <sheetName val="P.32"/>
      <sheetName val="P.51"/>
      <sheetName val="P.52"/>
      <sheetName val="K.1"/>
      <sheetName val="K.2"/>
      <sheetName val="F2"/>
      <sheetName val="F.4"/>
      <sheetName val="F.5"/>
      <sheetName val="F.7"/>
      <sheetName val="output"/>
      <sheetName val="D.4102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1"/>
      <sheetName val="D.212"/>
      <sheetName val="D.214"/>
      <sheetName val="D.29"/>
      <sheetName val="D.41"/>
      <sheetName val="D.421"/>
      <sheetName val="D.45"/>
      <sheetName val="D.51"/>
      <sheetName val="D.59"/>
      <sheetName val="D.612 "/>
      <sheetName val="D.72"/>
      <sheetName val="D.73"/>
      <sheetName val="D.74"/>
      <sheetName val="D.75"/>
      <sheetName val="D.91"/>
      <sheetName val="D.92"/>
      <sheetName val="P.51"/>
      <sheetName val="P.52"/>
      <sheetName val="K.2"/>
      <sheetName val="F.4"/>
      <sheetName val="F.5"/>
      <sheetName val="Számla"/>
      <sheetName val="output"/>
      <sheetName val="Adók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4"/>
      <sheetName val="D.29"/>
      <sheetName val="D.41"/>
      <sheetName val="D.42"/>
      <sheetName val="D.45"/>
      <sheetName val="D.51"/>
      <sheetName val="D.59"/>
      <sheetName val="D.612 "/>
      <sheetName val="D.72"/>
      <sheetName val="D.73"/>
      <sheetName val="D.74"/>
      <sheetName val="D.75"/>
      <sheetName val="D.91"/>
      <sheetName val="D.92"/>
      <sheetName val="D.99"/>
      <sheetName val="P.51"/>
      <sheetName val="K.2"/>
      <sheetName val="F.3"/>
      <sheetName val="F.4"/>
      <sheetName val="F.5"/>
      <sheetName val="output"/>
      <sheetName val="Adók"/>
      <sheetName val="Számla"/>
      <sheetName val="ONKbe02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 D.41"/>
      <sheetName val="D.611"/>
      <sheetName val="D.612 "/>
      <sheetName val="D.73"/>
      <sheetName val="D.75"/>
      <sheetName val="D.92"/>
      <sheetName val="D.99"/>
      <sheetName val="P.51"/>
      <sheetName val="K.2"/>
      <sheetName val="F.4"/>
      <sheetName val="munka"/>
      <sheetName val="Számla"/>
      <sheetName val="TBadók"/>
      <sheetName val="Tbbe0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1"/>
      <sheetName val="D.212"/>
      <sheetName val="D.214"/>
      <sheetName val="D.29"/>
      <sheetName val="D.41"/>
      <sheetName val="D.421"/>
      <sheetName val="D.45"/>
      <sheetName val="D.51"/>
      <sheetName val="D.59"/>
      <sheetName val="D.612 "/>
      <sheetName val="D.73"/>
      <sheetName val="D.74"/>
      <sheetName val="D.75"/>
      <sheetName val="D.91"/>
      <sheetName val="D.92"/>
      <sheetName val="P.51"/>
      <sheetName val="P.52"/>
      <sheetName val="K.2"/>
      <sheetName val="F.3"/>
      <sheetName val="F.4"/>
      <sheetName val="F.5"/>
      <sheetName val="output"/>
      <sheetName val="Számla"/>
      <sheetName val="Adók"/>
      <sheetName val="Kpbe9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1"/>
      <sheetName val="D.212"/>
      <sheetName val="D.214"/>
      <sheetName val="D.29"/>
      <sheetName val="D.41"/>
      <sheetName val="D.421"/>
      <sheetName val="D.45"/>
      <sheetName val="D.51"/>
      <sheetName val="D.59"/>
      <sheetName val="D.612 "/>
      <sheetName val="D.73"/>
      <sheetName val="D.74"/>
      <sheetName val="D.75"/>
      <sheetName val="D.91"/>
      <sheetName val="D.92"/>
      <sheetName val="P.51"/>
      <sheetName val="P.52"/>
      <sheetName val="K.2"/>
      <sheetName val="F.3"/>
      <sheetName val="F.4"/>
      <sheetName val="F.5"/>
      <sheetName val="output"/>
      <sheetName val="Számla"/>
      <sheetName val="Adók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1"/>
      <sheetName val="D.212"/>
      <sheetName val="D.214"/>
      <sheetName val="D.29"/>
      <sheetName val="D.41"/>
      <sheetName val="D.421"/>
      <sheetName val="D.45"/>
      <sheetName val="D.51"/>
      <sheetName val="D.59"/>
      <sheetName val="D.612 "/>
      <sheetName val="D.73"/>
      <sheetName val="D.74"/>
      <sheetName val="D.75"/>
      <sheetName val="D.91"/>
      <sheetName val="D.92"/>
      <sheetName val="P.51"/>
      <sheetName val="P.52"/>
      <sheetName val="K.2"/>
      <sheetName val="F.3"/>
      <sheetName val="F.4"/>
      <sheetName val="F.5"/>
      <sheetName val="output"/>
      <sheetName val="Számla"/>
      <sheetName val="Adók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1"/>
      <sheetName val="D.212"/>
      <sheetName val="D.214"/>
      <sheetName val="D.29"/>
      <sheetName val="D.41"/>
      <sheetName val="D.421"/>
      <sheetName val="D.45"/>
      <sheetName val="D.51"/>
      <sheetName val="D.59"/>
      <sheetName val="D.612 "/>
      <sheetName val="D.73"/>
      <sheetName val="D.74"/>
      <sheetName val="D.75"/>
      <sheetName val="D.91"/>
      <sheetName val="D.92"/>
      <sheetName val="P.51"/>
      <sheetName val="P.52"/>
      <sheetName val="K.2"/>
      <sheetName val="F.4"/>
      <sheetName val="F.5"/>
      <sheetName val="output"/>
      <sheetName val="Számla"/>
      <sheetName val="Adók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1"/>
      <sheetName val="D.212"/>
      <sheetName val="D.214"/>
      <sheetName val="D.29"/>
      <sheetName val="D.41"/>
      <sheetName val="D.421"/>
      <sheetName val="D.45"/>
      <sheetName val="D.51"/>
      <sheetName val="D.59"/>
      <sheetName val="D.612 "/>
      <sheetName val="D.72"/>
      <sheetName val="D.73"/>
      <sheetName val="D.74"/>
      <sheetName val="D.75"/>
      <sheetName val="D.91"/>
      <sheetName val="D.92"/>
      <sheetName val="P.51"/>
      <sheetName val="P.52"/>
      <sheetName val="K.2"/>
      <sheetName val="F.4"/>
      <sheetName val="F.5"/>
      <sheetName val="output"/>
      <sheetName val="Számla"/>
      <sheetName val="Adók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1"/>
      <sheetName val="D.212"/>
      <sheetName val="D.214"/>
      <sheetName val="D.29"/>
      <sheetName val="D.41"/>
      <sheetName val="D.421"/>
      <sheetName val="D.45"/>
      <sheetName val="D.51"/>
      <sheetName val="D.59"/>
      <sheetName val="D.612 "/>
      <sheetName val="D.72"/>
      <sheetName val="D.73"/>
      <sheetName val="D.74"/>
      <sheetName val="D.75"/>
      <sheetName val="D.91"/>
      <sheetName val="D.92"/>
      <sheetName val="P.51"/>
      <sheetName val="P.52"/>
      <sheetName val="K.2"/>
      <sheetName val="F.4"/>
      <sheetName val="F.5"/>
      <sheetName val="Számla"/>
      <sheetName val="output"/>
      <sheetName val="Adók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.2"/>
      <sheetName val="D.11"/>
      <sheetName val="D.12"/>
      <sheetName val="D.312"/>
      <sheetName val="D.319"/>
      <sheetName val="D.391"/>
      <sheetName val="D.392"/>
      <sheetName val="D.394"/>
      <sheetName val="D.41"/>
      <sheetName val="D.62"/>
      <sheetName val="D.63"/>
      <sheetName val="D.71"/>
      <sheetName val="D.73"/>
      <sheetName val="D.74"/>
      <sheetName val="D.75"/>
      <sheetName val="D.92"/>
      <sheetName val="D.99"/>
      <sheetName val="P.32"/>
      <sheetName val="P.51"/>
      <sheetName val="P.52"/>
      <sheetName val="K.1"/>
      <sheetName val="K.2"/>
      <sheetName val="F.2"/>
      <sheetName val="F.4"/>
      <sheetName val="F.5"/>
      <sheetName val="F.7"/>
      <sheetName val="outpu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4"/>
      <sheetName val="D.29"/>
      <sheetName val="D.41"/>
      <sheetName val="D.42"/>
      <sheetName val="D.45"/>
      <sheetName val="D.51"/>
      <sheetName val="D.59"/>
      <sheetName val="D.612 "/>
      <sheetName val="D.73"/>
      <sheetName val="D.74"/>
      <sheetName val="D.75"/>
      <sheetName val="D.91"/>
      <sheetName val="D.92"/>
      <sheetName val="D.99"/>
      <sheetName val="P.51"/>
      <sheetName val="K.2"/>
      <sheetName val="F.4"/>
      <sheetName val="F.5"/>
      <sheetName val="F.3"/>
      <sheetName val="output"/>
      <sheetName val="Adók"/>
      <sheetName val="Szám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="55" zoomScaleNormal="55" workbookViewId="0" topLeftCell="A1">
      <selection activeCell="A1" sqref="A1"/>
    </sheetView>
  </sheetViews>
  <sheetFormatPr defaultColWidth="12.57421875" defaultRowHeight="12.75"/>
  <cols>
    <col min="1" max="1" width="12.57421875" style="143" customWidth="1"/>
    <col min="2" max="2" width="4.8515625" style="143" customWidth="1"/>
    <col min="3" max="3" width="69.57421875" style="143" customWidth="1"/>
    <col min="4" max="4" width="14.140625" style="143" customWidth="1"/>
    <col min="5" max="6" width="13.8515625" style="143" customWidth="1"/>
    <col min="7" max="8" width="13.7109375" style="143" customWidth="1"/>
    <col min="9" max="9" width="17.28125" style="143" customWidth="1"/>
    <col min="10" max="10" width="77.00390625" style="143" customWidth="1"/>
    <col min="11" max="11" width="6.8515625" style="143" customWidth="1"/>
    <col min="12" max="12" width="1.28515625" style="143" customWidth="1"/>
    <col min="13" max="13" width="0.71875" style="143" customWidth="1"/>
    <col min="14" max="14" width="12.57421875" style="143" customWidth="1"/>
    <col min="15" max="15" width="52.421875" style="143" customWidth="1"/>
    <col min="16" max="16384" width="12.57421875" style="143" customWidth="1"/>
  </cols>
  <sheetData>
    <row r="1" spans="3:12" ht="33.75"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3:14" ht="31.5" customHeight="1">
      <c r="C2" s="144"/>
      <c r="D2" s="144"/>
      <c r="E2" s="144"/>
      <c r="F2" s="144"/>
      <c r="G2" s="144"/>
      <c r="H2" s="144"/>
      <c r="I2" s="144"/>
      <c r="J2" s="144"/>
      <c r="K2" s="144"/>
      <c r="L2" s="144"/>
      <c r="N2" s="145"/>
    </row>
    <row r="3" spans="2:12" ht="41.25">
      <c r="B3" s="146"/>
      <c r="C3" s="147" t="s">
        <v>96</v>
      </c>
      <c r="D3" s="147"/>
      <c r="E3" s="148"/>
      <c r="F3" s="148"/>
      <c r="G3" s="149"/>
      <c r="H3" s="149"/>
      <c r="I3" s="149"/>
      <c r="J3" s="149"/>
      <c r="K3" s="149"/>
      <c r="L3" s="149"/>
    </row>
    <row r="4" spans="2:12" ht="42">
      <c r="B4" s="146"/>
      <c r="C4" s="150" t="s">
        <v>97</v>
      </c>
      <c r="D4" s="151"/>
      <c r="E4" s="148"/>
      <c r="F4" s="148"/>
      <c r="G4" s="149"/>
      <c r="H4" s="149"/>
      <c r="I4" s="149"/>
      <c r="J4" s="149"/>
      <c r="K4" s="149"/>
      <c r="L4" s="149"/>
    </row>
    <row r="5" spans="2:12" ht="42">
      <c r="B5" s="146"/>
      <c r="C5" s="150" t="s">
        <v>98</v>
      </c>
      <c r="D5" s="151"/>
      <c r="E5" s="148"/>
      <c r="F5" s="148"/>
      <c r="G5" s="149"/>
      <c r="H5" s="149"/>
      <c r="I5" s="149"/>
      <c r="J5" s="149"/>
      <c r="K5" s="149"/>
      <c r="L5" s="149"/>
    </row>
    <row r="6" spans="2:12" ht="42">
      <c r="B6" s="146"/>
      <c r="C6" s="150" t="s">
        <v>99</v>
      </c>
      <c r="D6" s="151"/>
      <c r="E6" s="148"/>
      <c r="F6" s="148"/>
      <c r="G6" s="149"/>
      <c r="H6" s="149"/>
      <c r="I6" s="149"/>
      <c r="J6" s="149"/>
      <c r="K6" s="149"/>
      <c r="L6" s="149"/>
    </row>
    <row r="7" spans="2:12" ht="42">
      <c r="B7" s="146"/>
      <c r="C7" s="150"/>
      <c r="D7" s="151"/>
      <c r="E7" s="148"/>
      <c r="F7" s="148"/>
      <c r="G7" s="149"/>
      <c r="H7" s="149"/>
      <c r="I7" s="149"/>
      <c r="J7" s="149"/>
      <c r="K7" s="149"/>
      <c r="L7" s="149"/>
    </row>
    <row r="8" spans="2:12" ht="42">
      <c r="B8" s="146"/>
      <c r="C8" s="150"/>
      <c r="D8" s="152"/>
      <c r="E8" s="153"/>
      <c r="F8" s="153"/>
      <c r="G8" s="154"/>
      <c r="H8" s="154"/>
      <c r="I8" s="154"/>
      <c r="J8" s="149"/>
      <c r="K8" s="149"/>
      <c r="L8" s="149"/>
    </row>
    <row r="9" spans="2:12" ht="10.5" customHeight="1" thickBot="1">
      <c r="B9" s="146"/>
      <c r="C9" s="150"/>
      <c r="D9" s="155"/>
      <c r="E9" s="156"/>
      <c r="F9" s="156"/>
      <c r="G9" s="157"/>
      <c r="H9" s="157"/>
      <c r="I9" s="157"/>
      <c r="J9" s="149"/>
      <c r="K9" s="149"/>
      <c r="L9" s="149"/>
    </row>
    <row r="10" spans="2:12" ht="10.5" customHeight="1">
      <c r="B10" s="146"/>
      <c r="C10" s="150"/>
      <c r="D10" s="152"/>
      <c r="E10" s="153"/>
      <c r="F10" s="153"/>
      <c r="G10" s="154"/>
      <c r="H10" s="154"/>
      <c r="I10" s="154"/>
      <c r="J10" s="149"/>
      <c r="K10" s="149"/>
      <c r="L10" s="149"/>
    </row>
    <row r="11" spans="2:12" ht="42">
      <c r="B11" s="146"/>
      <c r="C11" s="150" t="s">
        <v>100</v>
      </c>
      <c r="D11" s="152"/>
      <c r="E11" s="153"/>
      <c r="F11" s="153"/>
      <c r="G11" s="154"/>
      <c r="H11" s="154"/>
      <c r="I11" s="154"/>
      <c r="J11" s="149"/>
      <c r="K11" s="149"/>
      <c r="L11" s="149"/>
    </row>
    <row r="12" spans="2:12" ht="32.25" customHeight="1">
      <c r="B12" s="146"/>
      <c r="C12" s="411" t="s">
        <v>107</v>
      </c>
      <c r="D12" s="412"/>
      <c r="E12" s="412"/>
      <c r="F12" s="412"/>
      <c r="G12" s="412"/>
      <c r="H12" s="412"/>
      <c r="I12" s="412"/>
      <c r="J12" s="412"/>
      <c r="K12" s="149"/>
      <c r="L12" s="149"/>
    </row>
    <row r="13" spans="2:12" ht="30.75">
      <c r="B13" s="146"/>
      <c r="C13" s="413"/>
      <c r="D13" s="414"/>
      <c r="E13" s="414"/>
      <c r="F13" s="414"/>
      <c r="G13" s="414"/>
      <c r="H13" s="414"/>
      <c r="I13" s="414"/>
      <c r="J13" s="414"/>
      <c r="K13" s="149"/>
      <c r="L13" s="149"/>
    </row>
    <row r="14" spans="2:12" ht="31.5">
      <c r="B14" s="146"/>
      <c r="C14" s="158"/>
      <c r="D14" s="158"/>
      <c r="E14" s="149"/>
      <c r="F14" s="149"/>
      <c r="G14" s="149"/>
      <c r="H14" s="149"/>
      <c r="I14" s="149"/>
      <c r="J14" s="149"/>
      <c r="K14" s="149"/>
      <c r="L14" s="149"/>
    </row>
    <row r="15" spans="2:12" ht="31.5">
      <c r="B15" s="146"/>
      <c r="C15" s="158"/>
      <c r="D15" s="158"/>
      <c r="E15" s="149"/>
      <c r="F15" s="149"/>
      <c r="G15" s="149"/>
      <c r="H15" s="149"/>
      <c r="I15" s="149"/>
      <c r="J15" s="149"/>
      <c r="K15" s="149"/>
      <c r="L15" s="149"/>
    </row>
    <row r="16" spans="2:12" ht="31.5">
      <c r="B16" s="146"/>
      <c r="C16" s="158"/>
      <c r="D16" s="158"/>
      <c r="E16" s="149"/>
      <c r="F16" s="149"/>
      <c r="G16" s="149"/>
      <c r="H16" s="149"/>
      <c r="I16" s="149"/>
      <c r="J16" s="149"/>
      <c r="K16" s="149"/>
      <c r="L16" s="149"/>
    </row>
    <row r="17" spans="2:4" ht="31.5">
      <c r="B17" s="146"/>
      <c r="C17" s="159"/>
      <c r="D17" s="159"/>
    </row>
    <row r="18" spans="2:4" ht="23.25">
      <c r="B18" s="146"/>
      <c r="C18" s="160" t="s">
        <v>101</v>
      </c>
      <c r="D18" s="160"/>
    </row>
    <row r="19" spans="2:4" ht="23.25">
      <c r="B19" s="146"/>
      <c r="C19" s="160"/>
      <c r="D19" s="160"/>
    </row>
    <row r="20" spans="1:16" ht="23.25" customHeight="1">
      <c r="A20" s="161"/>
      <c r="B20" s="162"/>
      <c r="C20" s="410" t="s">
        <v>102</v>
      </c>
      <c r="D20" s="410"/>
      <c r="E20" s="410"/>
      <c r="F20" s="410"/>
      <c r="G20" s="410"/>
      <c r="H20" s="410"/>
      <c r="I20" s="410"/>
      <c r="J20" s="410"/>
      <c r="K20" s="161"/>
      <c r="L20" s="161"/>
      <c r="M20" s="161"/>
      <c r="N20" s="161"/>
      <c r="O20" s="161"/>
      <c r="P20" s="161"/>
    </row>
    <row r="21" spans="1:16" ht="23.25" customHeight="1">
      <c r="A21" s="161"/>
      <c r="B21" s="162"/>
      <c r="C21" s="410"/>
      <c r="D21" s="410"/>
      <c r="E21" s="410"/>
      <c r="F21" s="410"/>
      <c r="G21" s="410"/>
      <c r="H21" s="410"/>
      <c r="I21" s="410"/>
      <c r="J21" s="410"/>
      <c r="K21" s="161"/>
      <c r="L21" s="161"/>
      <c r="M21" s="161"/>
      <c r="N21" s="161"/>
      <c r="O21" s="161"/>
      <c r="P21" s="161"/>
    </row>
    <row r="22" spans="1:16" ht="23.25">
      <c r="A22" s="161"/>
      <c r="B22" s="162"/>
      <c r="C22" s="160"/>
      <c r="D22" s="160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</row>
    <row r="23" spans="1:10" ht="23.25" customHeight="1">
      <c r="A23" s="161"/>
      <c r="C23" s="410" t="s">
        <v>103</v>
      </c>
      <c r="D23" s="410"/>
      <c r="E23" s="410"/>
      <c r="F23" s="410"/>
      <c r="G23" s="410"/>
      <c r="H23" s="410"/>
      <c r="I23" s="410"/>
      <c r="J23" s="410"/>
    </row>
    <row r="24" spans="1:10" ht="23.25" customHeight="1">
      <c r="A24" s="161"/>
      <c r="C24" s="410"/>
      <c r="D24" s="410"/>
      <c r="E24" s="410"/>
      <c r="F24" s="410"/>
      <c r="G24" s="410"/>
      <c r="H24" s="410"/>
      <c r="I24" s="410"/>
      <c r="J24" s="410"/>
    </row>
    <row r="25" spans="1:4" ht="23.25">
      <c r="A25" s="161"/>
      <c r="C25" s="160"/>
      <c r="D25" s="160"/>
    </row>
    <row r="26" spans="1:4" ht="23.25">
      <c r="A26" s="161"/>
      <c r="C26" s="163" t="s">
        <v>104</v>
      </c>
      <c r="D26" s="163"/>
    </row>
    <row r="27" spans="1:13" ht="15.75">
      <c r="A27" s="161"/>
      <c r="B27" s="162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</row>
    <row r="28" spans="1:13" ht="15.75">
      <c r="A28" s="161"/>
      <c r="B28" s="162"/>
      <c r="G28" s="161"/>
      <c r="H28" s="161"/>
      <c r="I28" s="161"/>
      <c r="J28" s="161"/>
      <c r="K28" s="161"/>
      <c r="L28" s="161"/>
      <c r="M28" s="161"/>
    </row>
    <row r="29" spans="1:13" ht="23.25">
      <c r="A29" s="161"/>
      <c r="B29" s="162"/>
      <c r="C29" s="164" t="s">
        <v>105</v>
      </c>
      <c r="D29" s="161"/>
      <c r="G29" s="161"/>
      <c r="H29" s="161"/>
      <c r="I29" s="161"/>
      <c r="J29" s="161"/>
      <c r="K29" s="161"/>
      <c r="L29" s="161"/>
      <c r="M29" s="161"/>
    </row>
    <row r="30" spans="1:13" ht="36" customHeight="1">
      <c r="A30" s="161"/>
      <c r="B30" s="162"/>
      <c r="C30" s="164" t="s">
        <v>106</v>
      </c>
      <c r="D30" s="165"/>
      <c r="G30" s="165"/>
      <c r="H30" s="165"/>
      <c r="I30" s="161"/>
      <c r="K30" s="161"/>
      <c r="L30" s="161"/>
      <c r="M30" s="161"/>
    </row>
    <row r="31" spans="1:13" ht="15.75">
      <c r="A31" s="161"/>
      <c r="B31" s="162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</row>
    <row r="32" spans="1:13" ht="15.75">
      <c r="A32" s="161"/>
      <c r="B32" s="162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</row>
    <row r="33" spans="1:13" ht="15.75">
      <c r="A33" s="161"/>
      <c r="B33" s="162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</row>
    <row r="34" spans="1:13" ht="22.5">
      <c r="A34" s="161"/>
      <c r="B34" s="162"/>
      <c r="E34" s="166"/>
      <c r="F34" s="166"/>
      <c r="G34" s="161"/>
      <c r="H34" s="161"/>
      <c r="I34" s="161"/>
      <c r="J34" s="161"/>
      <c r="K34" s="161"/>
      <c r="L34" s="161"/>
      <c r="M34" s="161"/>
    </row>
    <row r="35" spans="1:13" ht="15.75">
      <c r="A35" s="161"/>
      <c r="B35" s="162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</row>
    <row r="36" spans="1:13" ht="15.75">
      <c r="A36" s="161"/>
      <c r="B36" s="162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</row>
    <row r="37" spans="1:14" ht="30.75">
      <c r="A37" s="167"/>
      <c r="B37" s="168"/>
      <c r="C37" s="149"/>
      <c r="D37" s="149"/>
      <c r="E37" s="167"/>
      <c r="F37" s="167"/>
      <c r="G37" s="167"/>
      <c r="H37" s="167"/>
      <c r="I37" s="167"/>
      <c r="J37" s="167"/>
      <c r="K37" s="167"/>
      <c r="L37" s="167"/>
      <c r="M37" s="167"/>
      <c r="N37" s="149"/>
    </row>
    <row r="38" spans="1:13" ht="15.75">
      <c r="A38" s="161"/>
      <c r="B38" s="162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</row>
    <row r="39" spans="1:13" ht="15.75">
      <c r="A39" s="161"/>
      <c r="B39" s="162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</row>
    <row r="40" spans="1:13" ht="15.75">
      <c r="A40" s="161"/>
      <c r="B40" s="162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</row>
    <row r="41" spans="1:13" ht="15.75">
      <c r="A41" s="161"/>
      <c r="B41" s="162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</row>
  </sheetData>
  <mergeCells count="4">
    <mergeCell ref="C20:J21"/>
    <mergeCell ref="C23:J24"/>
    <mergeCell ref="C12:J12"/>
    <mergeCell ref="C13:J13"/>
  </mergeCells>
  <printOptions/>
  <pageMargins left="0.75" right="0.75" top="1" bottom="1" header="0.5" footer="0.5"/>
  <pageSetup fitToHeight="1" fitToWidth="1" horizontalDpi="600" verticalDpi="600" orientation="landscape" scale="4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="55" zoomScaleNormal="55" workbookViewId="0" topLeftCell="B1">
      <selection activeCell="B1" sqref="B1"/>
    </sheetView>
  </sheetViews>
  <sheetFormatPr defaultColWidth="12.57421875" defaultRowHeight="12.75"/>
  <cols>
    <col min="1" max="1" width="24.00390625" style="136" hidden="1" customWidth="1"/>
    <col min="2" max="2" width="4.8515625" style="1" customWidth="1"/>
    <col min="3" max="3" width="90.28125" style="248" customWidth="1"/>
    <col min="4" max="4" width="14.140625" style="1" customWidth="1"/>
    <col min="5" max="10" width="13.8515625" style="1" customWidth="1"/>
    <col min="11" max="11" width="13.7109375" style="1" customWidth="1"/>
    <col min="12" max="12" width="112.57421875" style="1" customWidth="1"/>
    <col min="13" max="13" width="6.8515625" style="1" customWidth="1"/>
    <col min="14" max="14" width="1.28515625" style="1" customWidth="1"/>
    <col min="15" max="15" width="0.71875" style="1" customWidth="1"/>
    <col min="16" max="16" width="12.57421875" style="1" customWidth="1"/>
    <col min="17" max="17" width="52.421875" style="1" customWidth="1"/>
    <col min="18" max="16384" width="12.57421875" style="1" customWidth="1"/>
  </cols>
  <sheetData>
    <row r="1" spans="1:15" ht="9.75" customHeight="1">
      <c r="A1" s="245"/>
      <c r="B1" s="245"/>
      <c r="C1" s="246"/>
      <c r="D1" s="247"/>
      <c r="E1" s="186"/>
      <c r="F1" s="186"/>
      <c r="G1" s="186"/>
      <c r="H1" s="186"/>
      <c r="I1" s="186"/>
      <c r="J1" s="186"/>
      <c r="K1" s="186"/>
      <c r="L1" s="186"/>
      <c r="M1" s="186"/>
      <c r="O1" s="5"/>
    </row>
    <row r="2" spans="1:15" ht="18">
      <c r="A2" s="275"/>
      <c r="B2" s="171" t="s">
        <v>49</v>
      </c>
      <c r="C2" s="86" t="s">
        <v>186</v>
      </c>
      <c r="D2" s="3"/>
      <c r="O2" s="5"/>
    </row>
    <row r="3" spans="1:15" ht="18">
      <c r="A3" s="275"/>
      <c r="B3" s="171"/>
      <c r="C3" s="86" t="s">
        <v>187</v>
      </c>
      <c r="D3" s="3"/>
      <c r="O3" s="5"/>
    </row>
    <row r="4" spans="1:15" ht="16.5" thickBot="1">
      <c r="A4" s="275"/>
      <c r="B4" s="171"/>
      <c r="C4" s="137"/>
      <c r="D4" s="313"/>
      <c r="O4" s="5"/>
    </row>
    <row r="5" spans="1:15" ht="16.5" thickTop="1">
      <c r="A5" s="276"/>
      <c r="B5" s="172"/>
      <c r="C5" s="90"/>
      <c r="D5" s="91"/>
      <c r="E5" s="91"/>
      <c r="F5" s="91"/>
      <c r="G5" s="91"/>
      <c r="H5" s="91"/>
      <c r="I5" s="91"/>
      <c r="J5" s="91"/>
      <c r="K5" s="92"/>
      <c r="L5" s="92"/>
      <c r="M5" s="93"/>
      <c r="O5" s="5"/>
    </row>
    <row r="6" spans="1:13" ht="15">
      <c r="A6" s="277"/>
      <c r="B6" s="173"/>
      <c r="C6" s="13" t="s">
        <v>1</v>
      </c>
      <c r="D6" s="415" t="s">
        <v>2</v>
      </c>
      <c r="E6" s="417"/>
      <c r="F6" s="417"/>
      <c r="G6" s="417"/>
      <c r="H6" s="417"/>
      <c r="I6" s="417"/>
      <c r="J6" s="417"/>
      <c r="K6" s="418"/>
      <c r="L6" s="174"/>
      <c r="M6" s="110"/>
    </row>
    <row r="7" spans="1:13" ht="15.75">
      <c r="A7" s="277"/>
      <c r="B7" s="173"/>
      <c r="C7" s="21" t="s">
        <v>3</v>
      </c>
      <c r="D7" s="23">
        <v>1995</v>
      </c>
      <c r="E7" s="23">
        <v>1996</v>
      </c>
      <c r="F7" s="23">
        <v>1997</v>
      </c>
      <c r="G7" s="23">
        <v>1998</v>
      </c>
      <c r="H7" s="23">
        <v>1999</v>
      </c>
      <c r="I7" s="23">
        <v>2000</v>
      </c>
      <c r="J7" s="23">
        <v>2001</v>
      </c>
      <c r="K7" s="23">
        <v>2002</v>
      </c>
      <c r="L7" s="97"/>
      <c r="M7" s="110"/>
    </row>
    <row r="8" spans="1:13" ht="15.75">
      <c r="A8" s="277"/>
      <c r="B8" s="173"/>
      <c r="C8" s="24" t="s">
        <v>137</v>
      </c>
      <c r="D8" s="25" t="s">
        <v>6</v>
      </c>
      <c r="E8" s="25" t="s">
        <v>6</v>
      </c>
      <c r="F8" s="25" t="s">
        <v>6</v>
      </c>
      <c r="G8" s="25" t="s">
        <v>6</v>
      </c>
      <c r="H8" s="25" t="s">
        <v>6</v>
      </c>
      <c r="I8" s="25" t="s">
        <v>6</v>
      </c>
      <c r="J8" s="25" t="s">
        <v>6</v>
      </c>
      <c r="K8" s="244" t="s">
        <v>6</v>
      </c>
      <c r="L8" s="175"/>
      <c r="M8" s="110"/>
    </row>
    <row r="9" spans="1:13" ht="10.5" customHeight="1" thickBot="1">
      <c r="A9" s="277"/>
      <c r="B9" s="173"/>
      <c r="C9" s="99"/>
      <c r="D9" s="22"/>
      <c r="E9" s="22"/>
      <c r="F9" s="22"/>
      <c r="G9" s="22"/>
      <c r="H9" s="22"/>
      <c r="I9" s="22"/>
      <c r="J9" s="22"/>
      <c r="K9" s="249"/>
      <c r="L9" s="250"/>
      <c r="M9" s="110"/>
    </row>
    <row r="10" spans="1:13" ht="16.5" thickBot="1" thickTop="1">
      <c r="A10" s="278"/>
      <c r="B10" s="173"/>
      <c r="C10" s="315" t="s">
        <v>188</v>
      </c>
      <c r="D10" s="225">
        <f>-'Table 1'!E13</f>
        <v>0</v>
      </c>
      <c r="E10" s="225">
        <f>-'Table 1'!F13</f>
        <v>2664</v>
      </c>
      <c r="F10" s="225">
        <f>-'Table 1'!G13</f>
        <v>28704</v>
      </c>
      <c r="G10" s="225">
        <f>-'Table 1'!H13</f>
        <v>43016</v>
      </c>
      <c r="H10" s="225">
        <f>-'Table 1'!I13</f>
        <v>-1843</v>
      </c>
      <c r="I10" s="225">
        <f>-'Table 1'!J13</f>
        <v>35845</v>
      </c>
      <c r="J10" s="225">
        <f>-'Table 1'!K13</f>
        <v>-14138</v>
      </c>
      <c r="K10" s="211">
        <f>-'Table 1'!L13</f>
        <v>147809</v>
      </c>
      <c r="L10" s="134"/>
      <c r="M10" s="110"/>
    </row>
    <row r="11" spans="1:13" ht="6" customHeight="1" thickTop="1">
      <c r="A11" s="279"/>
      <c r="B11" s="173"/>
      <c r="C11" s="251"/>
      <c r="D11" s="333"/>
      <c r="E11" s="334"/>
      <c r="F11" s="334"/>
      <c r="G11" s="334"/>
      <c r="H11" s="334"/>
      <c r="I11" s="334"/>
      <c r="J11" s="334"/>
      <c r="K11" s="380"/>
      <c r="L11" s="113"/>
      <c r="M11" s="110"/>
    </row>
    <row r="12" spans="1:13" s="280" customFormat="1" ht="16.5" customHeight="1">
      <c r="A12" s="278"/>
      <c r="B12" s="252"/>
      <c r="C12" s="253" t="s">
        <v>142</v>
      </c>
      <c r="D12" s="300">
        <f aca="true" t="shared" si="0" ref="D12:K12">D13+D14+D15+D18+D21</f>
        <v>3967.000000000003</v>
      </c>
      <c r="E12" s="300">
        <f t="shared" si="0"/>
        <v>48678</v>
      </c>
      <c r="F12" s="300">
        <f t="shared" si="0"/>
        <v>15413.999999999985</v>
      </c>
      <c r="G12" s="300">
        <f t="shared" si="0"/>
        <v>11564.000000000004</v>
      </c>
      <c r="H12" s="300">
        <f t="shared" si="0"/>
        <v>227</v>
      </c>
      <c r="I12" s="300">
        <f t="shared" si="0"/>
        <v>20015.999999999993</v>
      </c>
      <c r="J12" s="300">
        <f t="shared" si="0"/>
        <v>87790</v>
      </c>
      <c r="K12" s="372">
        <f t="shared" si="0"/>
        <v>-13493.000000000004</v>
      </c>
      <c r="L12" s="254"/>
      <c r="M12" s="255"/>
    </row>
    <row r="13" spans="1:13" s="280" customFormat="1" ht="16.5" customHeight="1">
      <c r="A13" s="278"/>
      <c r="B13" s="256"/>
      <c r="C13" s="257" t="s">
        <v>143</v>
      </c>
      <c r="D13" s="302">
        <v>6224</v>
      </c>
      <c r="E13" s="302">
        <v>30574</v>
      </c>
      <c r="F13" s="302">
        <v>32656</v>
      </c>
      <c r="G13" s="302">
        <v>4762</v>
      </c>
      <c r="H13" s="302">
        <v>2348</v>
      </c>
      <c r="I13" s="302">
        <v>15305</v>
      </c>
      <c r="J13" s="302">
        <v>53610</v>
      </c>
      <c r="K13" s="373">
        <v>25473</v>
      </c>
      <c r="L13" s="254"/>
      <c r="M13" s="255"/>
    </row>
    <row r="14" spans="1:13" s="280" customFormat="1" ht="16.5" customHeight="1">
      <c r="A14" s="278"/>
      <c r="B14" s="256"/>
      <c r="C14" s="257" t="s">
        <v>144</v>
      </c>
      <c r="D14" s="302">
        <v>8672</v>
      </c>
      <c r="E14" s="302">
        <v>21490</v>
      </c>
      <c r="F14" s="302">
        <v>46263</v>
      </c>
      <c r="G14" s="302">
        <v>5426</v>
      </c>
      <c r="H14" s="302">
        <v>9700</v>
      </c>
      <c r="I14" s="302">
        <v>3578</v>
      </c>
      <c r="J14" s="302">
        <v>16452</v>
      </c>
      <c r="K14" s="373">
        <v>-52732</v>
      </c>
      <c r="L14" s="254"/>
      <c r="M14" s="255"/>
    </row>
    <row r="15" spans="1:13" s="280" customFormat="1" ht="16.5" customHeight="1">
      <c r="A15" s="278"/>
      <c r="B15" s="256"/>
      <c r="C15" s="257" t="s">
        <v>145</v>
      </c>
      <c r="D15" s="302">
        <v>2405</v>
      </c>
      <c r="E15" s="302">
        <v>8053</v>
      </c>
      <c r="F15" s="302">
        <v>7414</v>
      </c>
      <c r="G15" s="302">
        <v>1162</v>
      </c>
      <c r="H15" s="302">
        <v>3151</v>
      </c>
      <c r="I15" s="302">
        <v>10892</v>
      </c>
      <c r="J15" s="302">
        <v>2552</v>
      </c>
      <c r="K15" s="373">
        <v>15199</v>
      </c>
      <c r="L15" s="254"/>
      <c r="M15" s="255"/>
    </row>
    <row r="16" spans="1:13" s="280" customFormat="1" ht="16.5" customHeight="1">
      <c r="A16" s="278"/>
      <c r="B16" s="256"/>
      <c r="C16" s="258" t="s">
        <v>146</v>
      </c>
      <c r="D16" s="302">
        <v>7326</v>
      </c>
      <c r="E16" s="302">
        <v>10540</v>
      </c>
      <c r="F16" s="302">
        <v>9670</v>
      </c>
      <c r="G16" s="302">
        <v>9113</v>
      </c>
      <c r="H16" s="302">
        <v>13475</v>
      </c>
      <c r="I16" s="302">
        <v>15906</v>
      </c>
      <c r="J16" s="302">
        <v>10910</v>
      </c>
      <c r="K16" s="373">
        <v>24214.67299999999</v>
      </c>
      <c r="L16" s="254"/>
      <c r="M16" s="255"/>
    </row>
    <row r="17" spans="1:13" s="280" customFormat="1" ht="16.5" customHeight="1">
      <c r="A17" s="278"/>
      <c r="B17" s="256"/>
      <c r="C17" s="257" t="s">
        <v>147</v>
      </c>
      <c r="D17" s="302">
        <v>-4921</v>
      </c>
      <c r="E17" s="302">
        <v>-2487</v>
      </c>
      <c r="F17" s="302">
        <v>-2256</v>
      </c>
      <c r="G17" s="302">
        <v>-7951</v>
      </c>
      <c r="H17" s="302">
        <v>-10324</v>
      </c>
      <c r="I17" s="302">
        <v>-5014</v>
      </c>
      <c r="J17" s="302">
        <v>-8358</v>
      </c>
      <c r="K17" s="373">
        <v>-9015.672999999993</v>
      </c>
      <c r="L17" s="254"/>
      <c r="M17" s="255"/>
    </row>
    <row r="18" spans="1:13" s="280" customFormat="1" ht="16.5" customHeight="1">
      <c r="A18" s="278"/>
      <c r="B18" s="256"/>
      <c r="C18" s="258" t="s">
        <v>148</v>
      </c>
      <c r="D18" s="302">
        <v>-16685</v>
      </c>
      <c r="E18" s="302">
        <v>6126</v>
      </c>
      <c r="F18" s="302">
        <v>-75874</v>
      </c>
      <c r="G18" s="302">
        <v>-9142</v>
      </c>
      <c r="H18" s="302">
        <v>-10844</v>
      </c>
      <c r="I18" s="302">
        <v>-11987</v>
      </c>
      <c r="J18" s="302">
        <v>11601</v>
      </c>
      <c r="K18" s="373">
        <v>2973</v>
      </c>
      <c r="L18" s="254"/>
      <c r="M18" s="255"/>
    </row>
    <row r="19" spans="1:13" s="280" customFormat="1" ht="16.5" customHeight="1">
      <c r="A19" s="278"/>
      <c r="B19" s="256"/>
      <c r="C19" s="258" t="s">
        <v>146</v>
      </c>
      <c r="D19" s="302">
        <v>3115</v>
      </c>
      <c r="E19" s="302">
        <v>30435</v>
      </c>
      <c r="F19" s="302">
        <v>3327</v>
      </c>
      <c r="G19" s="302">
        <v>4719</v>
      </c>
      <c r="H19" s="302">
        <v>4679</v>
      </c>
      <c r="I19" s="302">
        <v>22896</v>
      </c>
      <c r="J19" s="302">
        <v>22499</v>
      </c>
      <c r="K19" s="373">
        <v>21541.165719923127</v>
      </c>
      <c r="L19" s="254"/>
      <c r="M19" s="255"/>
    </row>
    <row r="20" spans="1:13" s="280" customFormat="1" ht="16.5" customHeight="1">
      <c r="A20" s="278"/>
      <c r="B20" s="256"/>
      <c r="C20" s="257" t="s">
        <v>147</v>
      </c>
      <c r="D20" s="302">
        <v>-19800</v>
      </c>
      <c r="E20" s="302">
        <v>-24309</v>
      </c>
      <c r="F20" s="302">
        <v>-79201</v>
      </c>
      <c r="G20" s="302">
        <v>-13861</v>
      </c>
      <c r="H20" s="302">
        <v>-15523</v>
      </c>
      <c r="I20" s="302">
        <v>-34883</v>
      </c>
      <c r="J20" s="302">
        <v>-10898</v>
      </c>
      <c r="K20" s="373">
        <v>-18568.165719923127</v>
      </c>
      <c r="L20" s="254"/>
      <c r="M20" s="255"/>
    </row>
    <row r="21" spans="1:13" s="280" customFormat="1" ht="16.5" customHeight="1">
      <c r="A21" s="278"/>
      <c r="B21" s="256"/>
      <c r="C21" s="257" t="s">
        <v>149</v>
      </c>
      <c r="D21" s="302">
        <v>3351</v>
      </c>
      <c r="E21" s="302">
        <v>-17565</v>
      </c>
      <c r="F21" s="302">
        <v>4955</v>
      </c>
      <c r="G21" s="302">
        <v>9356</v>
      </c>
      <c r="H21" s="302">
        <v>-4128</v>
      </c>
      <c r="I21" s="302">
        <v>2228</v>
      </c>
      <c r="J21" s="302">
        <v>3575</v>
      </c>
      <c r="K21" s="373">
        <v>-4406</v>
      </c>
      <c r="L21" s="254"/>
      <c r="M21" s="255"/>
    </row>
    <row r="22" spans="1:13" s="280" customFormat="1" ht="16.5" customHeight="1">
      <c r="A22" s="279"/>
      <c r="B22" s="256"/>
      <c r="C22" s="257"/>
      <c r="D22" s="304"/>
      <c r="E22" s="305"/>
      <c r="F22" s="305"/>
      <c r="G22" s="305"/>
      <c r="H22" s="305"/>
      <c r="I22" s="305"/>
      <c r="J22" s="305"/>
      <c r="K22" s="374"/>
      <c r="L22" s="254"/>
      <c r="M22" s="255"/>
    </row>
    <row r="23" spans="1:13" s="280" customFormat="1" ht="16.5" customHeight="1">
      <c r="A23" s="278"/>
      <c r="B23" s="256"/>
      <c r="C23" s="253" t="s">
        <v>150</v>
      </c>
      <c r="D23" s="301">
        <f aca="true" t="shared" si="1" ref="D23:K23">D24+D25+D27+D28+D29+D31+D32+D33</f>
        <v>-8995.000000000005</v>
      </c>
      <c r="E23" s="301">
        <f t="shared" si="1"/>
        <v>-531</v>
      </c>
      <c r="F23" s="301">
        <f t="shared" si="1"/>
        <v>-939.99999999999</v>
      </c>
      <c r="G23" s="301">
        <f t="shared" si="1"/>
        <v>-9325.000000000002</v>
      </c>
      <c r="H23" s="301">
        <f t="shared" si="1"/>
        <v>3352.999999999998</v>
      </c>
      <c r="I23" s="301">
        <f t="shared" si="1"/>
        <v>-15444.99999999998</v>
      </c>
      <c r="J23" s="301">
        <f t="shared" si="1"/>
        <v>-26339.999999999996</v>
      </c>
      <c r="K23" s="372">
        <f t="shared" si="1"/>
        <v>-29501</v>
      </c>
      <c r="L23" s="254"/>
      <c r="M23" s="255"/>
    </row>
    <row r="24" spans="1:13" s="280" customFormat="1" ht="16.5" customHeight="1">
      <c r="A24" s="278"/>
      <c r="B24" s="256"/>
      <c r="C24" s="257" t="s">
        <v>151</v>
      </c>
      <c r="D24" s="302">
        <v>0</v>
      </c>
      <c r="E24" s="302">
        <v>0</v>
      </c>
      <c r="F24" s="302">
        <v>0</v>
      </c>
      <c r="G24" s="302">
        <v>0</v>
      </c>
      <c r="H24" s="302">
        <v>0</v>
      </c>
      <c r="I24" s="302">
        <v>0</v>
      </c>
      <c r="J24" s="302">
        <v>0</v>
      </c>
      <c r="K24" s="373">
        <v>0</v>
      </c>
      <c r="L24" s="254"/>
      <c r="M24" s="255"/>
    </row>
    <row r="25" spans="1:13" s="280" customFormat="1" ht="16.5" customHeight="1">
      <c r="A25" s="278"/>
      <c r="B25" s="256"/>
      <c r="C25" s="257" t="s">
        <v>152</v>
      </c>
      <c r="D25" s="302">
        <v>-10020</v>
      </c>
      <c r="E25" s="302">
        <v>-2259</v>
      </c>
      <c r="F25" s="302">
        <v>-2612</v>
      </c>
      <c r="G25" s="302">
        <v>-11788</v>
      </c>
      <c r="H25" s="302">
        <v>3395</v>
      </c>
      <c r="I25" s="302">
        <v>-16739</v>
      </c>
      <c r="J25" s="302">
        <v>-22925</v>
      </c>
      <c r="K25" s="373">
        <v>-26805</v>
      </c>
      <c r="L25" s="254"/>
      <c r="M25" s="255"/>
    </row>
    <row r="26" spans="1:13" s="280" customFormat="1" ht="16.5" customHeight="1">
      <c r="A26" s="279"/>
      <c r="B26" s="256"/>
      <c r="C26" s="260"/>
      <c r="D26" s="307"/>
      <c r="E26" s="308"/>
      <c r="F26" s="305"/>
      <c r="G26" s="305"/>
      <c r="H26" s="308"/>
      <c r="I26" s="305"/>
      <c r="J26" s="305"/>
      <c r="K26" s="374"/>
      <c r="L26" s="254"/>
      <c r="M26" s="255"/>
    </row>
    <row r="27" spans="1:13" s="280" customFormat="1" ht="16.5" customHeight="1">
      <c r="A27" s="278"/>
      <c r="B27" s="256"/>
      <c r="C27" s="260" t="s">
        <v>153</v>
      </c>
      <c r="D27" s="302">
        <v>0</v>
      </c>
      <c r="E27" s="302">
        <v>0</v>
      </c>
      <c r="F27" s="302">
        <v>0</v>
      </c>
      <c r="G27" s="302">
        <v>0</v>
      </c>
      <c r="H27" s="302">
        <v>0</v>
      </c>
      <c r="I27" s="302">
        <v>0</v>
      </c>
      <c r="J27" s="302">
        <v>0</v>
      </c>
      <c r="K27" s="373">
        <v>0</v>
      </c>
      <c r="L27" s="261"/>
      <c r="M27" s="255"/>
    </row>
    <row r="28" spans="1:13" s="280" customFormat="1" ht="16.5" customHeight="1">
      <c r="A28" s="278"/>
      <c r="B28" s="256"/>
      <c r="C28" s="257" t="s">
        <v>154</v>
      </c>
      <c r="D28" s="302">
        <v>55</v>
      </c>
      <c r="E28" s="302">
        <v>113</v>
      </c>
      <c r="F28" s="302">
        <v>156</v>
      </c>
      <c r="G28" s="302">
        <v>-784</v>
      </c>
      <c r="H28" s="302">
        <v>51</v>
      </c>
      <c r="I28" s="302">
        <v>-47.99999999999993</v>
      </c>
      <c r="J28" s="302">
        <v>-183</v>
      </c>
      <c r="K28" s="373">
        <v>8.999999999999897</v>
      </c>
      <c r="L28" s="254"/>
      <c r="M28" s="255"/>
    </row>
    <row r="29" spans="1:13" s="280" customFormat="1" ht="16.5" customHeight="1">
      <c r="A29" s="278"/>
      <c r="B29" s="256"/>
      <c r="C29" s="258" t="s">
        <v>155</v>
      </c>
      <c r="D29" s="302">
        <v>0</v>
      </c>
      <c r="E29" s="302">
        <v>0</v>
      </c>
      <c r="F29" s="302">
        <v>0</v>
      </c>
      <c r="G29" s="302">
        <v>0</v>
      </c>
      <c r="H29" s="302">
        <v>0</v>
      </c>
      <c r="I29" s="302">
        <v>0</v>
      </c>
      <c r="J29" s="302">
        <v>0</v>
      </c>
      <c r="K29" s="373">
        <v>0</v>
      </c>
      <c r="L29" s="254"/>
      <c r="M29" s="255"/>
    </row>
    <row r="30" spans="1:13" s="280" customFormat="1" ht="16.5" customHeight="1">
      <c r="A30" s="279"/>
      <c r="B30" s="256"/>
      <c r="C30" s="260"/>
      <c r="D30" s="307"/>
      <c r="E30" s="308"/>
      <c r="F30" s="308"/>
      <c r="G30" s="308"/>
      <c r="H30" s="308"/>
      <c r="I30" s="308"/>
      <c r="J30" s="308"/>
      <c r="K30" s="375"/>
      <c r="L30" s="254"/>
      <c r="M30" s="255"/>
    </row>
    <row r="31" spans="1:13" s="280" customFormat="1" ht="16.5" customHeight="1">
      <c r="A31" s="278"/>
      <c r="B31" s="256"/>
      <c r="C31" s="257" t="s">
        <v>156</v>
      </c>
      <c r="D31" s="302">
        <v>969.9999999999939</v>
      </c>
      <c r="E31" s="302">
        <v>1615</v>
      </c>
      <c r="F31" s="302">
        <v>1516.000000000009</v>
      </c>
      <c r="G31" s="302">
        <v>3246.9999999999927</v>
      </c>
      <c r="H31" s="302">
        <v>-93.00000000000318</v>
      </c>
      <c r="I31" s="302">
        <v>1342.00000000002</v>
      </c>
      <c r="J31" s="302">
        <v>-3231.9999999999927</v>
      </c>
      <c r="K31" s="373">
        <v>-2705</v>
      </c>
      <c r="L31" s="254"/>
      <c r="M31" s="255"/>
    </row>
    <row r="32" spans="1:13" s="280" customFormat="1" ht="16.5" customHeight="1">
      <c r="A32" s="278"/>
      <c r="B32" s="256"/>
      <c r="C32" s="257" t="s">
        <v>157</v>
      </c>
      <c r="D32" s="302">
        <v>0</v>
      </c>
      <c r="E32" s="302">
        <v>0</v>
      </c>
      <c r="F32" s="302">
        <v>0</v>
      </c>
      <c r="G32" s="302">
        <v>0</v>
      </c>
      <c r="H32" s="302">
        <v>0</v>
      </c>
      <c r="I32" s="302">
        <v>0</v>
      </c>
      <c r="J32" s="302">
        <v>0</v>
      </c>
      <c r="K32" s="373">
        <v>0</v>
      </c>
      <c r="L32" s="254"/>
      <c r="M32" s="255"/>
    </row>
    <row r="33" spans="1:13" s="280" customFormat="1" ht="16.5" customHeight="1">
      <c r="A33" s="278"/>
      <c r="B33" s="256"/>
      <c r="C33" s="257" t="s">
        <v>158</v>
      </c>
      <c r="D33" s="302">
        <v>0</v>
      </c>
      <c r="E33" s="302">
        <v>0</v>
      </c>
      <c r="F33" s="302">
        <v>0</v>
      </c>
      <c r="G33" s="302">
        <v>0</v>
      </c>
      <c r="H33" s="302">
        <v>0</v>
      </c>
      <c r="I33" s="302">
        <v>0</v>
      </c>
      <c r="J33" s="302">
        <v>0</v>
      </c>
      <c r="K33" s="373">
        <v>0</v>
      </c>
      <c r="L33" s="254"/>
      <c r="M33" s="255"/>
    </row>
    <row r="34" spans="1:13" s="280" customFormat="1" ht="16.5" customHeight="1">
      <c r="A34" s="279"/>
      <c r="B34" s="256"/>
      <c r="C34" s="260"/>
      <c r="D34" s="304"/>
      <c r="E34" s="305"/>
      <c r="F34" s="305"/>
      <c r="G34" s="305"/>
      <c r="H34" s="305"/>
      <c r="I34" s="305"/>
      <c r="J34" s="305"/>
      <c r="K34" s="374"/>
      <c r="L34" s="254"/>
      <c r="M34" s="255"/>
    </row>
    <row r="35" spans="1:13" s="280" customFormat="1" ht="16.5" customHeight="1">
      <c r="A35" s="278"/>
      <c r="B35" s="256"/>
      <c r="C35" s="262" t="s">
        <v>159</v>
      </c>
      <c r="D35" s="302"/>
      <c r="E35" s="302">
        <f aca="true" t="shared" si="2" ref="E35:K35">+E36</f>
        <v>-55692</v>
      </c>
      <c r="F35" s="302">
        <f t="shared" si="2"/>
        <v>-17291.999999999993</v>
      </c>
      <c r="G35" s="302">
        <f t="shared" si="2"/>
        <v>-16082.999999999993</v>
      </c>
      <c r="H35" s="302">
        <f t="shared" si="2"/>
        <v>5183.000000000004</v>
      </c>
      <c r="I35" s="302">
        <f t="shared" si="2"/>
        <v>-26737.000000000015</v>
      </c>
      <c r="J35" s="302">
        <f t="shared" si="2"/>
        <v>-12622.000000000007</v>
      </c>
      <c r="K35" s="373">
        <f t="shared" si="2"/>
        <v>-10038</v>
      </c>
      <c r="L35" s="254"/>
      <c r="M35" s="255"/>
    </row>
    <row r="36" spans="1:13" s="280" customFormat="1" ht="16.5" customHeight="1">
      <c r="A36" s="278"/>
      <c r="B36" s="256"/>
      <c r="C36" s="263" t="s">
        <v>160</v>
      </c>
      <c r="D36" s="302"/>
      <c r="E36" s="302">
        <f aca="true" t="shared" si="3" ref="E36:K36">E39-(E10+E12+E24+E25+E27+E28+E29+E31)</f>
        <v>-55692</v>
      </c>
      <c r="F36" s="302">
        <f t="shared" si="3"/>
        <v>-17291.999999999993</v>
      </c>
      <c r="G36" s="302">
        <f t="shared" si="3"/>
        <v>-16082.999999999993</v>
      </c>
      <c r="H36" s="302">
        <f t="shared" si="3"/>
        <v>5183.000000000004</v>
      </c>
      <c r="I36" s="302">
        <f t="shared" si="3"/>
        <v>-26737.000000000015</v>
      </c>
      <c r="J36" s="302">
        <f t="shared" si="3"/>
        <v>-12622.000000000007</v>
      </c>
      <c r="K36" s="373">
        <f t="shared" si="3"/>
        <v>-10038</v>
      </c>
      <c r="L36" s="254"/>
      <c r="M36" s="255"/>
    </row>
    <row r="37" spans="1:13" s="280" customFormat="1" ht="16.5" customHeight="1">
      <c r="A37" s="278"/>
      <c r="B37" s="256"/>
      <c r="C37" s="257" t="s">
        <v>161</v>
      </c>
      <c r="D37" s="309"/>
      <c r="E37" s="309"/>
      <c r="F37" s="309"/>
      <c r="G37" s="309"/>
      <c r="H37" s="309"/>
      <c r="I37" s="309"/>
      <c r="J37" s="309"/>
      <c r="K37" s="381"/>
      <c r="L37" s="254"/>
      <c r="M37" s="255"/>
    </row>
    <row r="38" spans="1:13" ht="12.75" customHeight="1" thickBot="1">
      <c r="A38" s="277"/>
      <c r="B38" s="256"/>
      <c r="D38" s="386"/>
      <c r="E38" s="387"/>
      <c r="F38" s="387"/>
      <c r="G38" s="387"/>
      <c r="H38" s="387"/>
      <c r="I38" s="387"/>
      <c r="J38" s="387"/>
      <c r="K38" s="388"/>
      <c r="L38" s="404"/>
      <c r="M38" s="255"/>
    </row>
    <row r="39" spans="1:13" s="280" customFormat="1" ht="20.25" customHeight="1" thickBot="1" thickTop="1">
      <c r="A39" s="281"/>
      <c r="B39" s="256"/>
      <c r="C39" s="184" t="s">
        <v>189</v>
      </c>
      <c r="D39" s="306">
        <v>-3792</v>
      </c>
      <c r="E39" s="306">
        <v>-4881</v>
      </c>
      <c r="F39" s="306">
        <v>25886</v>
      </c>
      <c r="G39" s="306">
        <v>29172</v>
      </c>
      <c r="H39" s="306">
        <v>6920</v>
      </c>
      <c r="I39" s="306">
        <v>13679</v>
      </c>
      <c r="J39" s="306">
        <v>34690</v>
      </c>
      <c r="K39" s="385">
        <v>94777</v>
      </c>
      <c r="L39" s="265"/>
      <c r="M39" s="255"/>
    </row>
    <row r="40" spans="1:13" ht="9" customHeight="1" thickBot="1" thickTop="1">
      <c r="A40" s="277"/>
      <c r="B40" s="173"/>
      <c r="C40" s="266"/>
      <c r="D40" s="329"/>
      <c r="E40" s="329"/>
      <c r="F40" s="329"/>
      <c r="G40" s="329"/>
      <c r="H40" s="329"/>
      <c r="I40" s="329"/>
      <c r="J40" s="329"/>
      <c r="K40" s="378"/>
      <c r="L40" s="317"/>
      <c r="M40" s="110"/>
    </row>
    <row r="41" spans="1:13" ht="9" customHeight="1" thickBot="1" thickTop="1">
      <c r="A41" s="277"/>
      <c r="B41" s="173"/>
      <c r="C41" s="318"/>
      <c r="D41" s="330"/>
      <c r="E41" s="331"/>
      <c r="F41" s="331"/>
      <c r="G41" s="331"/>
      <c r="H41" s="331"/>
      <c r="I41" s="331"/>
      <c r="J41" s="331"/>
      <c r="K41" s="379"/>
      <c r="L41" s="319"/>
      <c r="M41" s="110"/>
    </row>
    <row r="42" spans="1:13" ht="16.5" thickBot="1" thickTop="1">
      <c r="A42" s="281"/>
      <c r="B42" s="173"/>
      <c r="C42" s="184" t="s">
        <v>190</v>
      </c>
      <c r="D42" s="389">
        <v>33667</v>
      </c>
      <c r="E42" s="389">
        <v>6372</v>
      </c>
      <c r="F42" s="389">
        <v>-7389</v>
      </c>
      <c r="G42" s="389">
        <v>27875</v>
      </c>
      <c r="H42" s="389">
        <v>9873</v>
      </c>
      <c r="I42" s="389">
        <v>28929</v>
      </c>
      <c r="J42" s="389">
        <v>53988</v>
      </c>
      <c r="K42" s="390">
        <v>185010</v>
      </c>
      <c r="L42" s="134"/>
      <c r="M42" s="110"/>
    </row>
    <row r="43" spans="1:13" ht="15" thickTop="1">
      <c r="A43" s="278"/>
      <c r="B43" s="173"/>
      <c r="C43" s="257" t="s">
        <v>191</v>
      </c>
      <c r="D43" s="306">
        <v>59643</v>
      </c>
      <c r="E43" s="306">
        <v>54762</v>
      </c>
      <c r="F43" s="306">
        <v>80648</v>
      </c>
      <c r="G43" s="306">
        <v>109820</v>
      </c>
      <c r="H43" s="306">
        <v>116740</v>
      </c>
      <c r="I43" s="306">
        <v>130419</v>
      </c>
      <c r="J43" s="306">
        <v>165109</v>
      </c>
      <c r="K43" s="385">
        <v>259886</v>
      </c>
      <c r="L43" s="116"/>
      <c r="M43" s="110"/>
    </row>
    <row r="44" spans="1:13" ht="14.25">
      <c r="A44" s="278"/>
      <c r="B44" s="173"/>
      <c r="C44" s="257" t="s">
        <v>192</v>
      </c>
      <c r="D44" s="302">
        <v>25976</v>
      </c>
      <c r="E44" s="302">
        <v>48390</v>
      </c>
      <c r="F44" s="302">
        <v>88037</v>
      </c>
      <c r="G44" s="302">
        <v>81945</v>
      </c>
      <c r="H44" s="302">
        <v>106867</v>
      </c>
      <c r="I44" s="302">
        <v>101490</v>
      </c>
      <c r="J44" s="302">
        <v>111121</v>
      </c>
      <c r="K44" s="373">
        <v>74876</v>
      </c>
      <c r="L44" s="320"/>
      <c r="M44" s="110"/>
    </row>
    <row r="45" spans="1:13" ht="9.75" customHeight="1" thickBot="1">
      <c r="A45" s="277"/>
      <c r="B45" s="173"/>
      <c r="C45" s="258"/>
      <c r="D45" s="112"/>
      <c r="E45" s="112"/>
      <c r="F45" s="112"/>
      <c r="G45" s="112"/>
      <c r="H45" s="112"/>
      <c r="I45" s="112"/>
      <c r="J45" s="112"/>
      <c r="K45" s="112"/>
      <c r="L45" s="321"/>
      <c r="M45" s="110"/>
    </row>
    <row r="46" spans="1:15" ht="20.25" thickBot="1" thickTop="1">
      <c r="A46" s="277"/>
      <c r="B46" s="173"/>
      <c r="C46" s="268" t="s">
        <v>163</v>
      </c>
      <c r="D46" s="269"/>
      <c r="E46" s="269"/>
      <c r="F46" s="269"/>
      <c r="G46" s="269"/>
      <c r="H46" s="269"/>
      <c r="I46" s="269"/>
      <c r="J46" s="269"/>
      <c r="K46" s="269"/>
      <c r="L46" s="270"/>
      <c r="M46" s="110"/>
      <c r="O46" s="5"/>
    </row>
    <row r="47" spans="1:15" ht="8.25" customHeight="1" thickTop="1">
      <c r="A47" s="277"/>
      <c r="B47" s="173"/>
      <c r="C47" s="271"/>
      <c r="D47" s="272"/>
      <c r="E47" s="273"/>
      <c r="F47" s="273"/>
      <c r="G47" s="273"/>
      <c r="H47" s="273"/>
      <c r="I47" s="273"/>
      <c r="J47" s="273"/>
      <c r="K47" s="273"/>
      <c r="L47" s="273"/>
      <c r="M47" s="110"/>
      <c r="O47" s="5"/>
    </row>
    <row r="48" spans="1:15" ht="15.75">
      <c r="A48" s="277"/>
      <c r="B48" s="173"/>
      <c r="C48" s="138" t="s">
        <v>164</v>
      </c>
      <c r="D48" s="5"/>
      <c r="E48" s="136"/>
      <c r="F48" s="136"/>
      <c r="G48" s="136"/>
      <c r="H48" s="136"/>
      <c r="I48" s="136"/>
      <c r="J48" s="136"/>
      <c r="K48" s="5" t="s">
        <v>165</v>
      </c>
      <c r="L48" s="136"/>
      <c r="M48" s="110"/>
      <c r="O48" s="5"/>
    </row>
    <row r="49" spans="1:15" ht="15.75">
      <c r="A49" s="277"/>
      <c r="B49" s="173"/>
      <c r="C49" s="138" t="s">
        <v>193</v>
      </c>
      <c r="D49" s="5"/>
      <c r="E49" s="136"/>
      <c r="F49" s="136"/>
      <c r="G49" s="136"/>
      <c r="H49" s="136"/>
      <c r="I49" s="136"/>
      <c r="J49" s="136"/>
      <c r="K49" s="5" t="s">
        <v>167</v>
      </c>
      <c r="L49" s="136"/>
      <c r="M49" s="110"/>
      <c r="O49" s="5"/>
    </row>
    <row r="50" spans="1:15" ht="15.75">
      <c r="A50" s="277"/>
      <c r="B50" s="173"/>
      <c r="C50" s="138" t="s">
        <v>168</v>
      </c>
      <c r="D50" s="322"/>
      <c r="E50" s="323"/>
      <c r="F50" s="323"/>
      <c r="G50" s="323"/>
      <c r="H50" s="323"/>
      <c r="I50" s="323"/>
      <c r="J50" s="323"/>
      <c r="K50" s="322" t="s">
        <v>169</v>
      </c>
      <c r="L50" s="323"/>
      <c r="M50" s="110"/>
      <c r="O50" s="5"/>
    </row>
    <row r="51" spans="1:15" ht="9.75" customHeight="1" thickBot="1">
      <c r="A51" s="282"/>
      <c r="B51" s="190"/>
      <c r="C51" s="274"/>
      <c r="D51" s="324"/>
      <c r="E51" s="325"/>
      <c r="F51" s="325"/>
      <c r="G51" s="325"/>
      <c r="H51" s="325"/>
      <c r="I51" s="325"/>
      <c r="J51" s="325"/>
      <c r="K51" s="325"/>
      <c r="L51" s="325"/>
      <c r="M51" s="142"/>
      <c r="O51" s="5"/>
    </row>
    <row r="52" spans="1:15" ht="16.5" thickTop="1">
      <c r="A52" s="275"/>
      <c r="B52" s="283"/>
      <c r="C52" s="138"/>
      <c r="D52" s="322"/>
      <c r="E52" s="322"/>
      <c r="F52" s="322"/>
      <c r="G52" s="322"/>
      <c r="H52" s="322"/>
      <c r="I52" s="322"/>
      <c r="J52" s="322"/>
      <c r="K52" s="322"/>
      <c r="L52" s="322"/>
      <c r="M52" s="5"/>
      <c r="N52" s="5"/>
      <c r="O52" s="5"/>
    </row>
    <row r="53" spans="4:12" ht="12.75">
      <c r="D53" s="327"/>
      <c r="E53" s="327"/>
      <c r="F53" s="327"/>
      <c r="G53" s="327"/>
      <c r="H53" s="327"/>
      <c r="I53" s="327"/>
      <c r="J53" s="327"/>
      <c r="K53" s="327"/>
      <c r="L53" s="327"/>
    </row>
    <row r="54" spans="2:13" ht="15">
      <c r="B54" s="284" t="s">
        <v>214</v>
      </c>
      <c r="C54" s="285"/>
      <c r="D54" s="328"/>
      <c r="E54" s="328"/>
      <c r="F54" s="328"/>
      <c r="G54" s="328"/>
      <c r="H54" s="328"/>
      <c r="I54" s="328"/>
      <c r="J54" s="328"/>
      <c r="K54" s="328"/>
      <c r="L54" s="286"/>
      <c r="M54" s="287"/>
    </row>
    <row r="55" spans="2:13" ht="15.75">
      <c r="B55" s="288"/>
      <c r="C55" s="289" t="s">
        <v>263</v>
      </c>
      <c r="D55" s="290">
        <f aca="true" t="shared" si="4" ref="D55:J55">IF(D39="M",0,D39)-IF(D10="M",0,D10)-IF(D12="M",0,D12)-IF(D23="M",0,D23)-IF(D35="M",0,D35)</f>
        <v>1236.0000000000018</v>
      </c>
      <c r="E55" s="290">
        <f t="shared" si="4"/>
        <v>0</v>
      </c>
      <c r="F55" s="290">
        <f t="shared" si="4"/>
        <v>0</v>
      </c>
      <c r="G55" s="290">
        <f t="shared" si="4"/>
        <v>0</v>
      </c>
      <c r="H55" s="290">
        <f t="shared" si="4"/>
        <v>0</v>
      </c>
      <c r="I55" s="290">
        <f t="shared" si="4"/>
        <v>0</v>
      </c>
      <c r="J55" s="290">
        <f t="shared" si="4"/>
        <v>0</v>
      </c>
      <c r="K55" s="290">
        <f>IF(K39="M",0,K39)-IF(K10="M",0,K10)-IF(K12="M",0,K12)-IF(K23="M",0,K23)-IF(K35="M",0,K35)</f>
        <v>0</v>
      </c>
      <c r="L55" s="247"/>
      <c r="M55" s="213"/>
    </row>
    <row r="56" spans="2:13" ht="15.75">
      <c r="B56" s="288"/>
      <c r="C56" s="289" t="s">
        <v>264</v>
      </c>
      <c r="D56" s="290">
        <f aca="true" t="shared" si="5" ref="D56:J56">IF(D12="M",0,D12)-IF(D13="M",0,D13)-IF(D14="M",0,D14)-IF(D15="M",0,D15)-IF(D18="M",0,D18)-IF(D21="M",0,D21)</f>
        <v>3.637978807091713E-12</v>
      </c>
      <c r="E56" s="290">
        <f t="shared" si="5"/>
        <v>0</v>
      </c>
      <c r="F56" s="290">
        <f t="shared" si="5"/>
        <v>-1.4551915228366852E-11</v>
      </c>
      <c r="G56" s="290">
        <f t="shared" si="5"/>
        <v>0</v>
      </c>
      <c r="H56" s="290">
        <f t="shared" si="5"/>
        <v>0</v>
      </c>
      <c r="I56" s="290">
        <f t="shared" si="5"/>
        <v>-7.275957614183426E-12</v>
      </c>
      <c r="J56" s="290">
        <f t="shared" si="5"/>
        <v>0</v>
      </c>
      <c r="K56" s="290">
        <f>IF(K12="M",0,K12)-IF(K13="M",0,K13)-IF(K14="M",0,K14)-IF(K15="M",0,K15)-IF(K18="M",0,K18)-IF(K21="M",0,K21)</f>
        <v>0</v>
      </c>
      <c r="L56" s="247"/>
      <c r="M56" s="213"/>
    </row>
    <row r="57" spans="2:13" ht="15.75">
      <c r="B57" s="288"/>
      <c r="C57" s="289" t="s">
        <v>265</v>
      </c>
      <c r="D57" s="290">
        <f aca="true" t="shared" si="6" ref="D57:J57">IF(D15="M",0,D15)-IF(D16="M",0,D16)-IF(D17="M",0,D17)</f>
        <v>0</v>
      </c>
      <c r="E57" s="290">
        <f t="shared" si="6"/>
        <v>0</v>
      </c>
      <c r="F57" s="290">
        <f t="shared" si="6"/>
        <v>0</v>
      </c>
      <c r="G57" s="290">
        <f t="shared" si="6"/>
        <v>0</v>
      </c>
      <c r="H57" s="290">
        <f t="shared" si="6"/>
        <v>0</v>
      </c>
      <c r="I57" s="290">
        <f t="shared" si="6"/>
        <v>0</v>
      </c>
      <c r="J57" s="290">
        <f t="shared" si="6"/>
        <v>0</v>
      </c>
      <c r="K57" s="290">
        <f>IF(K15="M",0,K15)-IF(K16="M",0,K16)-IF(K17="M",0,K17)</f>
        <v>0</v>
      </c>
      <c r="L57" s="247"/>
      <c r="M57" s="213"/>
    </row>
    <row r="58" spans="2:13" ht="15.75">
      <c r="B58" s="288"/>
      <c r="C58" s="289" t="s">
        <v>266</v>
      </c>
      <c r="D58" s="290">
        <f aca="true" t="shared" si="7" ref="D58:J58">IF(D18="M",0,D18)-IF(D19="M",0,D19)-IF(D20="M",0,D20)</f>
        <v>0</v>
      </c>
      <c r="E58" s="290">
        <f t="shared" si="7"/>
        <v>0</v>
      </c>
      <c r="F58" s="290">
        <f t="shared" si="7"/>
        <v>0</v>
      </c>
      <c r="G58" s="290">
        <f t="shared" si="7"/>
        <v>0</v>
      </c>
      <c r="H58" s="290">
        <f t="shared" si="7"/>
        <v>0</v>
      </c>
      <c r="I58" s="290">
        <f t="shared" si="7"/>
        <v>0</v>
      </c>
      <c r="J58" s="290">
        <f t="shared" si="7"/>
        <v>0</v>
      </c>
      <c r="K58" s="290">
        <f>IF(K18="M",0,K18)-IF(K19="M",0,K19)-IF(K20="M",0,K20)</f>
        <v>0</v>
      </c>
      <c r="L58" s="247"/>
      <c r="M58" s="213"/>
    </row>
    <row r="59" spans="2:13" ht="23.25">
      <c r="B59" s="288"/>
      <c r="C59" s="289" t="s">
        <v>267</v>
      </c>
      <c r="D59" s="290">
        <f aca="true" t="shared" si="8" ref="D59:J59">IF(D23="M",0,D23)-IF(D24="M",0,D24)-IF(D25="M",0,D25)-IF(D27="M",0,D27)-IF(D28="M",0,D28)-IF(D29="M",0,D29)-IF(D31="M",0,D31)-IF(D32="M",0,D32)-IF(D33="M",0,D33)</f>
        <v>6.821210263296962E-13</v>
      </c>
      <c r="E59" s="290">
        <f t="shared" si="8"/>
        <v>0</v>
      </c>
      <c r="F59" s="290">
        <f t="shared" si="8"/>
        <v>9.094947017729282E-13</v>
      </c>
      <c r="G59" s="290">
        <f t="shared" si="8"/>
        <v>5.4569682106375694E-12</v>
      </c>
      <c r="H59" s="290">
        <f t="shared" si="8"/>
        <v>1.3642420526593924E-12</v>
      </c>
      <c r="I59" s="290">
        <f t="shared" si="8"/>
        <v>0</v>
      </c>
      <c r="J59" s="290">
        <f t="shared" si="8"/>
        <v>-3.637978807091713E-12</v>
      </c>
      <c r="K59" s="290">
        <f>IF(K23="M",0,K23)-IF(K24="M",0,K24)-IF(K25="M",0,K25)-IF(K27="M",0,K27)-IF(K28="M",0,K28)-IF(K29="M",0,K29)-IF(K31="M",0,K31)-IF(K32="M",0,K32)-IF(K33="M",0,K33)</f>
        <v>0</v>
      </c>
      <c r="L59" s="247"/>
      <c r="M59" s="213"/>
    </row>
    <row r="60" spans="2:13" ht="15.75">
      <c r="B60" s="288"/>
      <c r="C60" s="289" t="s">
        <v>268</v>
      </c>
      <c r="D60" s="290">
        <f aca="true" t="shared" si="9" ref="D60:J60">IF(D35="M",0,D35)-IF(D36="M",0,D36)-IF(D37="M",0,D37)</f>
        <v>0</v>
      </c>
      <c r="E60" s="290">
        <f t="shared" si="9"/>
        <v>0</v>
      </c>
      <c r="F60" s="290">
        <f t="shared" si="9"/>
        <v>0</v>
      </c>
      <c r="G60" s="290">
        <f t="shared" si="9"/>
        <v>0</v>
      </c>
      <c r="H60" s="290">
        <f t="shared" si="9"/>
        <v>0</v>
      </c>
      <c r="I60" s="290">
        <f t="shared" si="9"/>
        <v>0</v>
      </c>
      <c r="J60" s="290">
        <f t="shared" si="9"/>
        <v>0</v>
      </c>
      <c r="K60" s="290">
        <f>IF(K35="M",0,K35)-IF(K36="M",0,K36)-IF(K37="M",0,K37)</f>
        <v>0</v>
      </c>
      <c r="L60" s="247"/>
      <c r="M60" s="213"/>
    </row>
    <row r="61" spans="2:13" ht="15.75">
      <c r="B61" s="288"/>
      <c r="C61" s="289" t="s">
        <v>269</v>
      </c>
      <c r="D61" s="294"/>
      <c r="E61" s="294">
        <f aca="true" t="shared" si="10" ref="E61:J61">IF(E39="M",0,E39)-IF(E43="M",0,E43)+IF(D43="M",0,D43)</f>
        <v>0</v>
      </c>
      <c r="F61" s="294">
        <f t="shared" si="10"/>
        <v>0</v>
      </c>
      <c r="G61" s="294">
        <f t="shared" si="10"/>
        <v>0</v>
      </c>
      <c r="H61" s="294">
        <f t="shared" si="10"/>
        <v>0</v>
      </c>
      <c r="I61" s="294">
        <f t="shared" si="10"/>
        <v>0</v>
      </c>
      <c r="J61" s="294">
        <f t="shared" si="10"/>
        <v>0</v>
      </c>
      <c r="K61" s="294">
        <f>IF(K39="M",0,K39)-IF(K43="M",0,K43)+IF(J43="M",0,J43)</f>
        <v>0</v>
      </c>
      <c r="L61" s="247"/>
      <c r="M61" s="213"/>
    </row>
    <row r="62" spans="2:13" ht="15.75">
      <c r="B62" s="288"/>
      <c r="C62" s="289" t="s">
        <v>270</v>
      </c>
      <c r="D62" s="290">
        <f aca="true" t="shared" si="11" ref="D62:J62">IF(D42="M",0,D42)-IF(D43="M",0,D43)+IF(D44="M",0,D44)</f>
        <v>0</v>
      </c>
      <c r="E62" s="290">
        <f t="shared" si="11"/>
        <v>0</v>
      </c>
      <c r="F62" s="290">
        <f t="shared" si="11"/>
        <v>0</v>
      </c>
      <c r="G62" s="290">
        <f t="shared" si="11"/>
        <v>0</v>
      </c>
      <c r="H62" s="290">
        <f t="shared" si="11"/>
        <v>0</v>
      </c>
      <c r="I62" s="290">
        <f t="shared" si="11"/>
        <v>0</v>
      </c>
      <c r="J62" s="290">
        <f t="shared" si="11"/>
        <v>0</v>
      </c>
      <c r="K62" s="290">
        <f>IF(K42="M",0,K42)-IF(K43="M",0,K43)+IF(K44="M",0,K44)</f>
        <v>0</v>
      </c>
      <c r="L62" s="247"/>
      <c r="M62" s="213"/>
    </row>
    <row r="63" spans="2:13" ht="15.75">
      <c r="B63" s="292" t="s">
        <v>222</v>
      </c>
      <c r="C63" s="293"/>
      <c r="D63" s="294"/>
      <c r="E63" s="294"/>
      <c r="F63" s="294"/>
      <c r="G63" s="294"/>
      <c r="H63" s="294"/>
      <c r="I63" s="294"/>
      <c r="J63" s="294"/>
      <c r="K63" s="294"/>
      <c r="L63" s="247"/>
      <c r="M63" s="213"/>
    </row>
    <row r="64" spans="2:13" ht="15.75">
      <c r="B64" s="295"/>
      <c r="C64" s="296" t="s">
        <v>271</v>
      </c>
      <c r="D64" s="297">
        <f>IF('Table 1'!E13="M",0,'Table 1'!E13)+IF('Table 3D'!D10="M",0,'Table 3D'!D10)</f>
        <v>0</v>
      </c>
      <c r="E64" s="297">
        <f>IF('Table 1'!F13="M",0,'Table 1'!F13)+IF('Table 3D'!E10="M",0,'Table 3D'!E10)</f>
        <v>0</v>
      </c>
      <c r="F64" s="297">
        <f>IF('Table 1'!G13="M",0,'Table 1'!G13)+IF('Table 3D'!F10="M",0,'Table 3D'!F10)</f>
        <v>0</v>
      </c>
      <c r="G64" s="297">
        <f>IF('Table 1'!H13="M",0,'Table 1'!H13)+IF('Table 3D'!G10="M",0,'Table 3D'!G10)</f>
        <v>0</v>
      </c>
      <c r="H64" s="297">
        <f>IF('Table 1'!I13="M",0,'Table 1'!I13)+IF('Table 3D'!H10="M",0,'Table 3D'!H10)</f>
        <v>0</v>
      </c>
      <c r="I64" s="297">
        <f>IF('Table 1'!J13="M",0,'Table 1'!J13)+IF('Table 3D'!I10="M",0,'Table 3D'!I10)</f>
        <v>0</v>
      </c>
      <c r="J64" s="297">
        <f>IF('Table 1'!K13="M",0,'Table 1'!K13)+IF('Table 3D'!J10="M",0,'Table 3D'!J10)</f>
        <v>0</v>
      </c>
      <c r="K64" s="297">
        <f>IF('Table 1'!L13="M",0,'Table 1'!L13)+IF('Table 3D'!K10="M",0,'Table 3D'!K10)</f>
        <v>0</v>
      </c>
      <c r="L64" s="298"/>
      <c r="M64" s="299"/>
    </row>
  </sheetData>
  <mergeCells count="1">
    <mergeCell ref="D6:K6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="55" zoomScaleNormal="55" workbookViewId="0" topLeftCell="B1">
      <selection activeCell="B1" sqref="B1"/>
    </sheetView>
  </sheetViews>
  <sheetFormatPr defaultColWidth="12.57421875" defaultRowHeight="12.75"/>
  <cols>
    <col min="1" max="1" width="24.00390625" style="136" hidden="1" customWidth="1"/>
    <col min="2" max="2" width="4.8515625" style="1" customWidth="1"/>
    <col min="3" max="3" width="90.28125" style="248" customWidth="1"/>
    <col min="4" max="4" width="14.140625" style="1" customWidth="1"/>
    <col min="5" max="10" width="13.8515625" style="1" customWidth="1"/>
    <col min="11" max="11" width="13.7109375" style="1" customWidth="1"/>
    <col min="12" max="12" width="112.57421875" style="1" customWidth="1"/>
    <col min="13" max="13" width="6.8515625" style="1" customWidth="1"/>
    <col min="14" max="14" width="1.28515625" style="1" customWidth="1"/>
    <col min="15" max="15" width="0.71875" style="1" customWidth="1"/>
    <col min="16" max="16" width="12.57421875" style="1" customWidth="1"/>
    <col min="17" max="17" width="52.421875" style="1" customWidth="1"/>
    <col min="18" max="16384" width="12.57421875" style="1" customWidth="1"/>
  </cols>
  <sheetData>
    <row r="1" spans="1:15" ht="9.75" customHeight="1">
      <c r="A1" s="245"/>
      <c r="B1" s="245"/>
      <c r="C1" s="246"/>
      <c r="D1" s="247"/>
      <c r="E1" s="186"/>
      <c r="F1" s="186"/>
      <c r="G1" s="186"/>
      <c r="H1" s="186"/>
      <c r="I1" s="186"/>
      <c r="J1" s="186"/>
      <c r="K1" s="186"/>
      <c r="L1" s="186"/>
      <c r="M1" s="186"/>
      <c r="O1" s="5"/>
    </row>
    <row r="2" spans="1:15" ht="18">
      <c r="A2" s="275"/>
      <c r="B2" s="171" t="s">
        <v>49</v>
      </c>
      <c r="C2" s="86" t="s">
        <v>194</v>
      </c>
      <c r="D2" s="3"/>
      <c r="O2" s="5"/>
    </row>
    <row r="3" spans="1:15" ht="18">
      <c r="A3" s="275"/>
      <c r="B3" s="171"/>
      <c r="C3" s="86" t="s">
        <v>195</v>
      </c>
      <c r="D3" s="3"/>
      <c r="O3" s="5"/>
    </row>
    <row r="4" spans="1:15" ht="16.5" thickBot="1">
      <c r="A4" s="275"/>
      <c r="B4" s="171"/>
      <c r="C4" s="137"/>
      <c r="D4" s="313"/>
      <c r="O4" s="5"/>
    </row>
    <row r="5" spans="1:15" ht="16.5" thickTop="1">
      <c r="A5" s="276"/>
      <c r="B5" s="172"/>
      <c r="C5" s="90"/>
      <c r="D5" s="91"/>
      <c r="E5" s="91"/>
      <c r="F5" s="91"/>
      <c r="G5" s="91"/>
      <c r="H5" s="91"/>
      <c r="I5" s="91"/>
      <c r="J5" s="91"/>
      <c r="K5" s="92"/>
      <c r="L5" s="92"/>
      <c r="M5" s="93"/>
      <c r="O5" s="5"/>
    </row>
    <row r="6" spans="1:13" ht="15">
      <c r="A6" s="277"/>
      <c r="B6" s="173"/>
      <c r="C6" s="13" t="s">
        <v>1</v>
      </c>
      <c r="D6" s="415" t="s">
        <v>2</v>
      </c>
      <c r="E6" s="417"/>
      <c r="F6" s="417"/>
      <c r="G6" s="417"/>
      <c r="H6" s="417"/>
      <c r="I6" s="417"/>
      <c r="J6" s="417"/>
      <c r="K6" s="418"/>
      <c r="L6" s="174"/>
      <c r="M6" s="110"/>
    </row>
    <row r="7" spans="1:13" ht="15.75">
      <c r="A7" s="277"/>
      <c r="B7" s="173"/>
      <c r="C7" s="21" t="s">
        <v>3</v>
      </c>
      <c r="D7" s="23">
        <v>1995</v>
      </c>
      <c r="E7" s="23">
        <v>1996</v>
      </c>
      <c r="F7" s="23">
        <v>1997</v>
      </c>
      <c r="G7" s="23">
        <v>1998</v>
      </c>
      <c r="H7" s="23">
        <v>1999</v>
      </c>
      <c r="I7" s="23">
        <v>2000</v>
      </c>
      <c r="J7" s="23">
        <v>2001</v>
      </c>
      <c r="K7" s="23">
        <v>2002</v>
      </c>
      <c r="L7" s="97"/>
      <c r="M7" s="110"/>
    </row>
    <row r="8" spans="1:13" ht="15.75">
      <c r="A8" s="277"/>
      <c r="B8" s="173"/>
      <c r="C8" s="24" t="s">
        <v>137</v>
      </c>
      <c r="D8" s="25" t="s">
        <v>6</v>
      </c>
      <c r="E8" s="25" t="s">
        <v>6</v>
      </c>
      <c r="F8" s="25" t="s">
        <v>6</v>
      </c>
      <c r="G8" s="25" t="s">
        <v>6</v>
      </c>
      <c r="H8" s="25" t="s">
        <v>6</v>
      </c>
      <c r="I8" s="25" t="s">
        <v>6</v>
      </c>
      <c r="J8" s="25" t="s">
        <v>6</v>
      </c>
      <c r="K8" s="244" t="s">
        <v>6</v>
      </c>
      <c r="L8" s="175"/>
      <c r="M8" s="110"/>
    </row>
    <row r="9" spans="1:13" ht="10.5" customHeight="1" thickBot="1">
      <c r="A9" s="277"/>
      <c r="B9" s="173"/>
      <c r="C9" s="99"/>
      <c r="D9" s="22"/>
      <c r="E9" s="22"/>
      <c r="F9" s="22"/>
      <c r="G9" s="22"/>
      <c r="H9" s="22"/>
      <c r="I9" s="22"/>
      <c r="J9" s="22"/>
      <c r="K9" s="249"/>
      <c r="L9" s="250"/>
      <c r="M9" s="110"/>
    </row>
    <row r="10" spans="1:13" ht="16.5" thickBot="1" thickTop="1">
      <c r="A10" s="278"/>
      <c r="B10" s="173"/>
      <c r="C10" s="315" t="s">
        <v>196</v>
      </c>
      <c r="D10" s="225">
        <f>-'Table 1'!E14</f>
        <v>0</v>
      </c>
      <c r="E10" s="225">
        <f>-'Table 1'!F14</f>
        <v>-41379</v>
      </c>
      <c r="F10" s="225">
        <f>-'Table 1'!G14</f>
        <v>-8113</v>
      </c>
      <c r="G10" s="225">
        <f>-'Table 1'!H14</f>
        <v>37207</v>
      </c>
      <c r="H10" s="225">
        <f>-'Table 1'!I14</f>
        <v>18279</v>
      </c>
      <c r="I10" s="225">
        <f>-'Table 1'!J14</f>
        <v>14827.002999999924</v>
      </c>
      <c r="J10" s="225">
        <f>-'Table 1'!K14</f>
        <v>-70156.00000000003</v>
      </c>
      <c r="K10" s="211">
        <f>-'Table 1'!L14</f>
        <v>51352</v>
      </c>
      <c r="L10" s="134"/>
      <c r="M10" s="110"/>
    </row>
    <row r="11" spans="1:13" ht="6" customHeight="1" thickTop="1">
      <c r="A11" s="279"/>
      <c r="B11" s="173"/>
      <c r="C11" s="251"/>
      <c r="D11" s="333"/>
      <c r="E11" s="334"/>
      <c r="F11" s="334"/>
      <c r="G11" s="334"/>
      <c r="H11" s="334"/>
      <c r="I11" s="334"/>
      <c r="J11" s="334"/>
      <c r="K11" s="380"/>
      <c r="L11" s="113"/>
      <c r="M11" s="110"/>
    </row>
    <row r="12" spans="1:13" s="280" customFormat="1" ht="16.5" customHeight="1">
      <c r="A12" s="278"/>
      <c r="B12" s="252"/>
      <c r="C12" s="253" t="s">
        <v>142</v>
      </c>
      <c r="D12" s="300">
        <f aca="true" t="shared" si="0" ref="D12:K12">D13+D14+D15+D18+D21</f>
        <v>16352</v>
      </c>
      <c r="E12" s="300">
        <f t="shared" si="0"/>
        <v>13011</v>
      </c>
      <c r="F12" s="300">
        <f t="shared" si="0"/>
        <v>36221</v>
      </c>
      <c r="G12" s="300">
        <f t="shared" si="0"/>
        <v>7069.000000000004</v>
      </c>
      <c r="H12" s="300">
        <f t="shared" si="0"/>
        <v>-92688</v>
      </c>
      <c r="I12" s="300">
        <f t="shared" si="0"/>
        <v>20973.000000000004</v>
      </c>
      <c r="J12" s="300">
        <f t="shared" si="0"/>
        <v>15177.000000000004</v>
      </c>
      <c r="K12" s="372">
        <f t="shared" si="0"/>
        <v>27968.999999999996</v>
      </c>
      <c r="L12" s="254"/>
      <c r="M12" s="255"/>
    </row>
    <row r="13" spans="1:13" s="280" customFormat="1" ht="16.5" customHeight="1">
      <c r="A13" s="278"/>
      <c r="B13" s="256"/>
      <c r="C13" s="257" t="s">
        <v>143</v>
      </c>
      <c r="D13" s="302">
        <v>1460</v>
      </c>
      <c r="E13" s="302">
        <v>384</v>
      </c>
      <c r="F13" s="302">
        <v>2776</v>
      </c>
      <c r="G13" s="302">
        <v>-7476</v>
      </c>
      <c r="H13" s="302">
        <v>4</v>
      </c>
      <c r="I13" s="302">
        <v>-158</v>
      </c>
      <c r="J13" s="302">
        <v>0</v>
      </c>
      <c r="K13" s="373">
        <v>-1</v>
      </c>
      <c r="L13" s="254"/>
      <c r="M13" s="255"/>
    </row>
    <row r="14" spans="1:13" s="280" customFormat="1" ht="16.5" customHeight="1">
      <c r="A14" s="278"/>
      <c r="B14" s="256"/>
      <c r="C14" s="257" t="s">
        <v>144</v>
      </c>
      <c r="D14" s="302">
        <v>-5682</v>
      </c>
      <c r="E14" s="302">
        <v>-1602</v>
      </c>
      <c r="F14" s="302">
        <v>-598</v>
      </c>
      <c r="G14" s="302">
        <v>-2001</v>
      </c>
      <c r="H14" s="302">
        <v>-7569</v>
      </c>
      <c r="I14" s="302">
        <v>0</v>
      </c>
      <c r="J14" s="302">
        <v>0</v>
      </c>
      <c r="K14" s="373">
        <v>0</v>
      </c>
      <c r="L14" s="254"/>
      <c r="M14" s="255"/>
    </row>
    <row r="15" spans="1:13" s="280" customFormat="1" ht="16.5" customHeight="1">
      <c r="A15" s="278"/>
      <c r="B15" s="256"/>
      <c r="C15" s="257" t="s">
        <v>145</v>
      </c>
      <c r="D15" s="302">
        <v>25</v>
      </c>
      <c r="E15" s="302">
        <v>60</v>
      </c>
      <c r="F15" s="302">
        <v>18</v>
      </c>
      <c r="G15" s="302">
        <v>52</v>
      </c>
      <c r="H15" s="302">
        <v>41</v>
      </c>
      <c r="I15" s="302">
        <v>65</v>
      </c>
      <c r="J15" s="302">
        <v>168</v>
      </c>
      <c r="K15" s="373">
        <v>-92</v>
      </c>
      <c r="L15" s="254"/>
      <c r="M15" s="255"/>
    </row>
    <row r="16" spans="1:13" s="280" customFormat="1" ht="16.5" customHeight="1">
      <c r="A16" s="278"/>
      <c r="B16" s="256"/>
      <c r="C16" s="258" t="s">
        <v>146</v>
      </c>
      <c r="D16" s="302">
        <v>30</v>
      </c>
      <c r="E16" s="302">
        <v>75</v>
      </c>
      <c r="F16" s="302">
        <v>84</v>
      </c>
      <c r="G16" s="302">
        <v>427</v>
      </c>
      <c r="H16" s="302">
        <v>202</v>
      </c>
      <c r="I16" s="302">
        <v>65</v>
      </c>
      <c r="J16" s="302">
        <v>190</v>
      </c>
      <c r="K16" s="373">
        <v>35.82</v>
      </c>
      <c r="L16" s="254"/>
      <c r="M16" s="255"/>
    </row>
    <row r="17" spans="1:13" s="280" customFormat="1" ht="16.5" customHeight="1">
      <c r="A17" s="278"/>
      <c r="B17" s="256"/>
      <c r="C17" s="257" t="s">
        <v>147</v>
      </c>
      <c r="D17" s="302">
        <v>-5</v>
      </c>
      <c r="E17" s="302">
        <v>-15</v>
      </c>
      <c r="F17" s="302">
        <v>-66</v>
      </c>
      <c r="G17" s="302">
        <v>-375</v>
      </c>
      <c r="H17" s="302">
        <v>-161</v>
      </c>
      <c r="I17" s="302">
        <v>0</v>
      </c>
      <c r="J17" s="302">
        <v>-22</v>
      </c>
      <c r="K17" s="373">
        <v>-127.82</v>
      </c>
      <c r="L17" s="254"/>
      <c r="M17" s="255"/>
    </row>
    <row r="18" spans="1:13" s="280" customFormat="1" ht="16.5" customHeight="1">
      <c r="A18" s="278"/>
      <c r="B18" s="256"/>
      <c r="C18" s="258" t="s">
        <v>148</v>
      </c>
      <c r="D18" s="302">
        <v>12029</v>
      </c>
      <c r="E18" s="302">
        <v>-1297</v>
      </c>
      <c r="F18" s="302">
        <v>11160</v>
      </c>
      <c r="G18" s="302">
        <v>-7354</v>
      </c>
      <c r="H18" s="302">
        <v>-66819</v>
      </c>
      <c r="I18" s="302">
        <v>-9896</v>
      </c>
      <c r="J18" s="302">
        <v>-901</v>
      </c>
      <c r="K18" s="373">
        <v>0</v>
      </c>
      <c r="L18" s="254"/>
      <c r="M18" s="255"/>
    </row>
    <row r="19" spans="1:13" s="280" customFormat="1" ht="16.5" customHeight="1">
      <c r="A19" s="278"/>
      <c r="B19" s="256"/>
      <c r="C19" s="258" t="s">
        <v>146</v>
      </c>
      <c r="D19" s="302">
        <v>13300</v>
      </c>
      <c r="E19" s="302">
        <v>0</v>
      </c>
      <c r="F19" s="302">
        <v>12000</v>
      </c>
      <c r="G19" s="302">
        <v>2700</v>
      </c>
      <c r="H19" s="302">
        <v>0</v>
      </c>
      <c r="I19" s="302">
        <v>0</v>
      </c>
      <c r="J19" s="302">
        <v>0</v>
      </c>
      <c r="K19" s="373">
        <v>0</v>
      </c>
      <c r="L19" s="254"/>
      <c r="M19" s="255"/>
    </row>
    <row r="20" spans="1:13" s="280" customFormat="1" ht="16.5" customHeight="1">
      <c r="A20" s="278"/>
      <c r="B20" s="256"/>
      <c r="C20" s="257" t="s">
        <v>147</v>
      </c>
      <c r="D20" s="302">
        <v>-1271</v>
      </c>
      <c r="E20" s="302">
        <v>-1297</v>
      </c>
      <c r="F20" s="302">
        <v>-840</v>
      </c>
      <c r="G20" s="302">
        <v>-10054</v>
      </c>
      <c r="H20" s="302">
        <v>-66819</v>
      </c>
      <c r="I20" s="302">
        <v>-9896</v>
      </c>
      <c r="J20" s="302">
        <v>-901</v>
      </c>
      <c r="K20" s="373">
        <v>0</v>
      </c>
      <c r="L20" s="254"/>
      <c r="M20" s="255"/>
    </row>
    <row r="21" spans="1:13" s="280" customFormat="1" ht="16.5" customHeight="1">
      <c r="A21" s="278"/>
      <c r="B21" s="256"/>
      <c r="C21" s="257" t="s">
        <v>149</v>
      </c>
      <c r="D21" s="302">
        <v>8520</v>
      </c>
      <c r="E21" s="302">
        <v>15466</v>
      </c>
      <c r="F21" s="302">
        <v>22865</v>
      </c>
      <c r="G21" s="302">
        <v>23848</v>
      </c>
      <c r="H21" s="302">
        <v>-18345</v>
      </c>
      <c r="I21" s="302">
        <v>30962</v>
      </c>
      <c r="J21" s="302">
        <v>15910</v>
      </c>
      <c r="K21" s="373">
        <v>28062</v>
      </c>
      <c r="L21" s="254"/>
      <c r="M21" s="255"/>
    </row>
    <row r="22" spans="1:13" s="280" customFormat="1" ht="16.5" customHeight="1">
      <c r="A22" s="279"/>
      <c r="B22" s="256"/>
      <c r="C22" s="257"/>
      <c r="D22" s="304"/>
      <c r="E22" s="305"/>
      <c r="F22" s="305"/>
      <c r="G22" s="305"/>
      <c r="H22" s="305"/>
      <c r="I22" s="305"/>
      <c r="J22" s="305"/>
      <c r="K22" s="374"/>
      <c r="L22" s="254"/>
      <c r="M22" s="255"/>
    </row>
    <row r="23" spans="1:13" s="280" customFormat="1" ht="16.5" customHeight="1">
      <c r="A23" s="278"/>
      <c r="B23" s="256"/>
      <c r="C23" s="253" t="s">
        <v>150</v>
      </c>
      <c r="D23" s="301">
        <f aca="true" t="shared" si="1" ref="D23:K23">D24+D25+D27+D28+D29+D31+D32+D33</f>
        <v>1072</v>
      </c>
      <c r="E23" s="301">
        <f t="shared" si="1"/>
        <v>8619</v>
      </c>
      <c r="F23" s="301">
        <f t="shared" si="1"/>
        <v>-3301.9999999999995</v>
      </c>
      <c r="G23" s="301">
        <f t="shared" si="1"/>
        <v>-3093</v>
      </c>
      <c r="H23" s="301">
        <f t="shared" si="1"/>
        <v>-3913.0000000000005</v>
      </c>
      <c r="I23" s="301">
        <f t="shared" si="1"/>
        <v>-3250.0000000000005</v>
      </c>
      <c r="J23" s="301">
        <f t="shared" si="1"/>
        <v>-6101</v>
      </c>
      <c r="K23" s="372">
        <f t="shared" si="1"/>
        <v>7634.999999999998</v>
      </c>
      <c r="L23" s="254"/>
      <c r="M23" s="255"/>
    </row>
    <row r="24" spans="1:13" s="280" customFormat="1" ht="16.5" customHeight="1">
      <c r="A24" s="278"/>
      <c r="B24" s="256"/>
      <c r="C24" s="257" t="s">
        <v>151</v>
      </c>
      <c r="D24" s="302">
        <v>0</v>
      </c>
      <c r="E24" s="302">
        <v>0</v>
      </c>
      <c r="F24" s="302">
        <v>0</v>
      </c>
      <c r="G24" s="302">
        <v>0</v>
      </c>
      <c r="H24" s="302">
        <v>0</v>
      </c>
      <c r="I24" s="302">
        <v>0</v>
      </c>
      <c r="J24" s="302">
        <v>0</v>
      </c>
      <c r="K24" s="373">
        <v>0</v>
      </c>
      <c r="L24" s="254"/>
      <c r="M24" s="255"/>
    </row>
    <row r="25" spans="1:13" s="280" customFormat="1" ht="16.5" customHeight="1">
      <c r="A25" s="278"/>
      <c r="B25" s="256"/>
      <c r="C25" s="257" t="s">
        <v>152</v>
      </c>
      <c r="D25" s="302">
        <v>1072</v>
      </c>
      <c r="E25" s="302">
        <v>8619</v>
      </c>
      <c r="F25" s="302">
        <v>-3302</v>
      </c>
      <c r="G25" s="302">
        <v>-3093</v>
      </c>
      <c r="H25" s="302">
        <v>-3913</v>
      </c>
      <c r="I25" s="302">
        <v>-3250</v>
      </c>
      <c r="J25" s="302">
        <v>-6101</v>
      </c>
      <c r="K25" s="373">
        <v>7635</v>
      </c>
      <c r="L25" s="254"/>
      <c r="M25" s="255"/>
    </row>
    <row r="26" spans="1:13" s="280" customFormat="1" ht="16.5" customHeight="1">
      <c r="A26" s="279"/>
      <c r="B26" s="256"/>
      <c r="C26" s="260"/>
      <c r="D26" s="307"/>
      <c r="E26" s="308"/>
      <c r="F26" s="305"/>
      <c r="G26" s="305"/>
      <c r="H26" s="308"/>
      <c r="I26" s="305"/>
      <c r="J26" s="305"/>
      <c r="K26" s="374"/>
      <c r="L26" s="254"/>
      <c r="M26" s="255"/>
    </row>
    <row r="27" spans="1:13" s="280" customFormat="1" ht="16.5" customHeight="1">
      <c r="A27" s="278"/>
      <c r="B27" s="256"/>
      <c r="C27" s="260" t="s">
        <v>153</v>
      </c>
      <c r="D27" s="302">
        <v>0</v>
      </c>
      <c r="E27" s="302">
        <v>0</v>
      </c>
      <c r="F27" s="302">
        <v>0</v>
      </c>
      <c r="G27" s="302">
        <v>0</v>
      </c>
      <c r="H27" s="302">
        <v>0</v>
      </c>
      <c r="I27" s="302">
        <v>0</v>
      </c>
      <c r="J27" s="302">
        <v>0</v>
      </c>
      <c r="K27" s="373">
        <v>0</v>
      </c>
      <c r="L27" s="261"/>
      <c r="M27" s="255"/>
    </row>
    <row r="28" spans="1:13" s="280" customFormat="1" ht="16.5" customHeight="1">
      <c r="A28" s="278"/>
      <c r="B28" s="256"/>
      <c r="C28" s="257" t="s">
        <v>154</v>
      </c>
      <c r="D28" s="302">
        <v>0</v>
      </c>
      <c r="E28" s="302">
        <v>0</v>
      </c>
      <c r="F28" s="302">
        <v>0</v>
      </c>
      <c r="G28" s="302">
        <v>0</v>
      </c>
      <c r="H28" s="302">
        <v>0</v>
      </c>
      <c r="I28" s="302">
        <v>0</v>
      </c>
      <c r="J28" s="302">
        <v>0</v>
      </c>
      <c r="K28" s="373">
        <v>0</v>
      </c>
      <c r="L28" s="254"/>
      <c r="M28" s="255"/>
    </row>
    <row r="29" spans="1:13" s="280" customFormat="1" ht="16.5" customHeight="1">
      <c r="A29" s="278"/>
      <c r="B29" s="256"/>
      <c r="C29" s="258" t="s">
        <v>155</v>
      </c>
      <c r="D29" s="302">
        <v>0</v>
      </c>
      <c r="E29" s="302">
        <v>0</v>
      </c>
      <c r="F29" s="302">
        <v>0</v>
      </c>
      <c r="G29" s="302">
        <v>0</v>
      </c>
      <c r="H29" s="302">
        <v>0</v>
      </c>
      <c r="I29" s="302">
        <v>0</v>
      </c>
      <c r="J29" s="302">
        <v>0</v>
      </c>
      <c r="K29" s="373">
        <v>0</v>
      </c>
      <c r="L29" s="254"/>
      <c r="M29" s="255"/>
    </row>
    <row r="30" spans="1:13" s="280" customFormat="1" ht="16.5" customHeight="1">
      <c r="A30" s="279"/>
      <c r="B30" s="256"/>
      <c r="C30" s="260"/>
      <c r="D30" s="307"/>
      <c r="E30" s="308"/>
      <c r="F30" s="308"/>
      <c r="G30" s="308"/>
      <c r="H30" s="308"/>
      <c r="I30" s="308"/>
      <c r="J30" s="308"/>
      <c r="K30" s="375"/>
      <c r="L30" s="254"/>
      <c r="M30" s="255"/>
    </row>
    <row r="31" spans="1:13" s="280" customFormat="1" ht="16.5" customHeight="1">
      <c r="A31" s="278"/>
      <c r="B31" s="256"/>
      <c r="C31" s="257" t="s">
        <v>156</v>
      </c>
      <c r="D31" s="302">
        <v>0</v>
      </c>
      <c r="E31" s="302">
        <v>0</v>
      </c>
      <c r="F31" s="302">
        <v>0</v>
      </c>
      <c r="G31" s="302">
        <v>0</v>
      </c>
      <c r="H31" s="302">
        <v>0</v>
      </c>
      <c r="I31" s="302">
        <v>0</v>
      </c>
      <c r="J31" s="302">
        <v>0</v>
      </c>
      <c r="K31" s="373">
        <v>0</v>
      </c>
      <c r="L31" s="254"/>
      <c r="M31" s="255"/>
    </row>
    <row r="32" spans="1:13" s="280" customFormat="1" ht="16.5" customHeight="1">
      <c r="A32" s="278"/>
      <c r="B32" s="256"/>
      <c r="C32" s="257" t="s">
        <v>157</v>
      </c>
      <c r="D32" s="302">
        <v>0</v>
      </c>
      <c r="E32" s="302">
        <v>0</v>
      </c>
      <c r="F32" s="302">
        <v>0</v>
      </c>
      <c r="G32" s="302">
        <v>0</v>
      </c>
      <c r="H32" s="302">
        <v>0</v>
      </c>
      <c r="I32" s="302">
        <v>0</v>
      </c>
      <c r="J32" s="302">
        <v>0</v>
      </c>
      <c r="K32" s="373">
        <v>0</v>
      </c>
      <c r="L32" s="254"/>
      <c r="M32" s="255"/>
    </row>
    <row r="33" spans="1:13" s="280" customFormat="1" ht="16.5" customHeight="1">
      <c r="A33" s="278"/>
      <c r="B33" s="256"/>
      <c r="C33" s="257" t="s">
        <v>158</v>
      </c>
      <c r="D33" s="302">
        <v>0</v>
      </c>
      <c r="E33" s="302">
        <v>0</v>
      </c>
      <c r="F33" s="302">
        <v>0</v>
      </c>
      <c r="G33" s="302">
        <v>0</v>
      </c>
      <c r="H33" s="302">
        <v>0</v>
      </c>
      <c r="I33" s="302">
        <v>0</v>
      </c>
      <c r="J33" s="302">
        <v>0</v>
      </c>
      <c r="K33" s="373">
        <v>0</v>
      </c>
      <c r="L33" s="254"/>
      <c r="M33" s="255"/>
    </row>
    <row r="34" spans="1:13" s="280" customFormat="1" ht="16.5" customHeight="1">
      <c r="A34" s="279"/>
      <c r="B34" s="256"/>
      <c r="C34" s="260"/>
      <c r="D34" s="304"/>
      <c r="E34" s="305"/>
      <c r="F34" s="305"/>
      <c r="G34" s="305"/>
      <c r="H34" s="305"/>
      <c r="I34" s="305"/>
      <c r="J34" s="305"/>
      <c r="K34" s="374"/>
      <c r="L34" s="254"/>
      <c r="M34" s="255"/>
    </row>
    <row r="35" spans="1:13" s="280" customFormat="1" ht="16.5" customHeight="1">
      <c r="A35" s="278"/>
      <c r="B35" s="256"/>
      <c r="C35" s="262" t="s">
        <v>159</v>
      </c>
      <c r="D35" s="302"/>
      <c r="E35" s="302">
        <f aca="true" t="shared" si="2" ref="E35:K35">+E36</f>
        <v>-32221</v>
      </c>
      <c r="F35" s="302">
        <f t="shared" si="2"/>
        <v>-12681</v>
      </c>
      <c r="G35" s="302">
        <f t="shared" si="2"/>
        <v>-4108</v>
      </c>
      <c r="H35" s="302">
        <f t="shared" si="2"/>
        <v>36495</v>
      </c>
      <c r="I35" s="302">
        <f t="shared" si="2"/>
        <v>6359.997000000076</v>
      </c>
      <c r="J35" s="302">
        <f t="shared" si="2"/>
        <v>5334.000000000029</v>
      </c>
      <c r="K35" s="373">
        <f t="shared" si="2"/>
        <v>-15470</v>
      </c>
      <c r="L35" s="254"/>
      <c r="M35" s="255"/>
    </row>
    <row r="36" spans="1:13" s="280" customFormat="1" ht="16.5" customHeight="1">
      <c r="A36" s="278"/>
      <c r="B36" s="256"/>
      <c r="C36" s="263" t="s">
        <v>160</v>
      </c>
      <c r="D36" s="309"/>
      <c r="E36" s="309">
        <f aca="true" t="shared" si="3" ref="E36:K36">E39-(E10+E12+E24+E25+E27+E28+E29+E31)</f>
        <v>-32221</v>
      </c>
      <c r="F36" s="309">
        <f t="shared" si="3"/>
        <v>-12681</v>
      </c>
      <c r="G36" s="309">
        <f t="shared" si="3"/>
        <v>-4108</v>
      </c>
      <c r="H36" s="309">
        <f t="shared" si="3"/>
        <v>36495</v>
      </c>
      <c r="I36" s="309">
        <f t="shared" si="3"/>
        <v>6359.997000000076</v>
      </c>
      <c r="J36" s="309">
        <f t="shared" si="3"/>
        <v>5334.000000000029</v>
      </c>
      <c r="K36" s="381">
        <f t="shared" si="3"/>
        <v>-15470</v>
      </c>
      <c r="L36" s="254"/>
      <c r="M36" s="255"/>
    </row>
    <row r="37" spans="1:13" s="280" customFormat="1" ht="16.5" customHeight="1">
      <c r="A37" s="278"/>
      <c r="B37" s="256"/>
      <c r="C37" s="258" t="s">
        <v>161</v>
      </c>
      <c r="D37" s="401"/>
      <c r="E37" s="402"/>
      <c r="F37" s="402"/>
      <c r="G37" s="402"/>
      <c r="H37" s="402"/>
      <c r="I37" s="402"/>
      <c r="J37" s="402"/>
      <c r="K37" s="403"/>
      <c r="L37" s="254"/>
      <c r="M37" s="255"/>
    </row>
    <row r="38" spans="1:13" ht="12.75" customHeight="1" thickBot="1">
      <c r="A38" s="277"/>
      <c r="B38" s="256"/>
      <c r="D38" s="386"/>
      <c r="E38" s="387"/>
      <c r="F38" s="387"/>
      <c r="G38" s="387"/>
      <c r="H38" s="387"/>
      <c r="I38" s="387"/>
      <c r="J38" s="387"/>
      <c r="K38" s="388"/>
      <c r="L38" s="405"/>
      <c r="M38" s="255"/>
    </row>
    <row r="39" spans="1:13" s="280" customFormat="1" ht="20.25" customHeight="1" thickBot="1" thickTop="1">
      <c r="A39" s="281"/>
      <c r="B39" s="256"/>
      <c r="C39" s="184" t="s">
        <v>197</v>
      </c>
      <c r="D39" s="306">
        <v>44000</v>
      </c>
      <c r="E39" s="306">
        <v>-51970</v>
      </c>
      <c r="F39" s="306">
        <v>12125</v>
      </c>
      <c r="G39" s="306">
        <v>37075</v>
      </c>
      <c r="H39" s="306">
        <v>-41827</v>
      </c>
      <c r="I39" s="306">
        <v>38910</v>
      </c>
      <c r="J39" s="306">
        <v>-55746</v>
      </c>
      <c r="K39" s="385">
        <v>71486</v>
      </c>
      <c r="L39" s="400"/>
      <c r="M39" s="255"/>
    </row>
    <row r="40" spans="1:13" ht="9" customHeight="1" thickBot="1" thickTop="1">
      <c r="A40" s="277"/>
      <c r="B40" s="173"/>
      <c r="C40" s="266"/>
      <c r="D40" s="329"/>
      <c r="E40" s="329"/>
      <c r="F40" s="329"/>
      <c r="G40" s="329"/>
      <c r="H40" s="329"/>
      <c r="I40" s="329"/>
      <c r="J40" s="329"/>
      <c r="K40" s="378"/>
      <c r="L40" s="317"/>
      <c r="M40" s="110"/>
    </row>
    <row r="41" spans="1:13" ht="9" customHeight="1" thickBot="1" thickTop="1">
      <c r="A41" s="277"/>
      <c r="B41" s="173"/>
      <c r="C41" s="318"/>
      <c r="D41" s="330"/>
      <c r="E41" s="331"/>
      <c r="F41" s="331"/>
      <c r="G41" s="331"/>
      <c r="H41" s="331"/>
      <c r="I41" s="331"/>
      <c r="J41" s="331"/>
      <c r="K41" s="379"/>
      <c r="L41" s="319"/>
      <c r="M41" s="110"/>
    </row>
    <row r="42" spans="1:13" ht="16.5" thickBot="1" thickTop="1">
      <c r="A42" s="281"/>
      <c r="B42" s="173"/>
      <c r="C42" s="184" t="s">
        <v>198</v>
      </c>
      <c r="D42" s="389">
        <v>109558</v>
      </c>
      <c r="E42" s="389">
        <v>57110</v>
      </c>
      <c r="F42" s="389">
        <v>67215</v>
      </c>
      <c r="G42" s="389">
        <v>112830</v>
      </c>
      <c r="H42" s="389">
        <v>78503</v>
      </c>
      <c r="I42" s="389">
        <v>117413</v>
      </c>
      <c r="J42" s="389">
        <v>61667</v>
      </c>
      <c r="K42" s="390">
        <v>133153</v>
      </c>
      <c r="L42" s="134"/>
      <c r="M42" s="110"/>
    </row>
    <row r="43" spans="1:13" ht="15" thickTop="1">
      <c r="A43" s="278"/>
      <c r="B43" s="173"/>
      <c r="C43" s="257" t="s">
        <v>199</v>
      </c>
      <c r="D43" s="306">
        <v>123100</v>
      </c>
      <c r="E43" s="306">
        <v>71130</v>
      </c>
      <c r="F43" s="306">
        <v>83255</v>
      </c>
      <c r="G43" s="306">
        <v>120330</v>
      </c>
      <c r="H43" s="306">
        <v>78503</v>
      </c>
      <c r="I43" s="306">
        <v>117413</v>
      </c>
      <c r="J43" s="306">
        <v>61667</v>
      </c>
      <c r="K43" s="385">
        <v>133153</v>
      </c>
      <c r="L43" s="116"/>
      <c r="M43" s="110"/>
    </row>
    <row r="44" spans="1:13" ht="14.25">
      <c r="A44" s="278"/>
      <c r="B44" s="173"/>
      <c r="C44" s="257" t="s">
        <v>200</v>
      </c>
      <c r="D44" s="302">
        <v>13542</v>
      </c>
      <c r="E44" s="302">
        <v>14020</v>
      </c>
      <c r="F44" s="302">
        <v>16040</v>
      </c>
      <c r="G44" s="302">
        <v>7500</v>
      </c>
      <c r="H44" s="302">
        <v>0</v>
      </c>
      <c r="I44" s="302">
        <v>0</v>
      </c>
      <c r="J44" s="302">
        <v>0</v>
      </c>
      <c r="K44" s="373">
        <v>0</v>
      </c>
      <c r="L44" s="320"/>
      <c r="M44" s="110"/>
    </row>
    <row r="45" spans="1:13" ht="9.75" customHeight="1" thickBot="1">
      <c r="A45" s="277"/>
      <c r="B45" s="173"/>
      <c r="C45" s="258"/>
      <c r="D45" s="112"/>
      <c r="E45" s="112"/>
      <c r="F45" s="112"/>
      <c r="G45" s="112"/>
      <c r="H45" s="112"/>
      <c r="I45" s="112"/>
      <c r="J45" s="112"/>
      <c r="K45" s="112"/>
      <c r="L45" s="321"/>
      <c r="M45" s="110"/>
    </row>
    <row r="46" spans="1:15" ht="20.25" thickBot="1" thickTop="1">
      <c r="A46" s="277"/>
      <c r="B46" s="173"/>
      <c r="C46" s="268" t="s">
        <v>163</v>
      </c>
      <c r="D46" s="269"/>
      <c r="E46" s="269"/>
      <c r="F46" s="269"/>
      <c r="G46" s="269"/>
      <c r="H46" s="269"/>
      <c r="I46" s="269"/>
      <c r="J46" s="269"/>
      <c r="K46" s="269"/>
      <c r="L46" s="270"/>
      <c r="M46" s="110"/>
      <c r="O46" s="5"/>
    </row>
    <row r="47" spans="1:15" ht="8.25" customHeight="1" thickTop="1">
      <c r="A47" s="277"/>
      <c r="B47" s="173"/>
      <c r="C47" s="271"/>
      <c r="D47" s="272"/>
      <c r="E47" s="273"/>
      <c r="F47" s="273"/>
      <c r="G47" s="273"/>
      <c r="H47" s="273"/>
      <c r="I47" s="273"/>
      <c r="J47" s="273"/>
      <c r="K47" s="273"/>
      <c r="L47" s="273"/>
      <c r="M47" s="110"/>
      <c r="O47" s="5"/>
    </row>
    <row r="48" spans="1:15" ht="15.75">
      <c r="A48" s="277"/>
      <c r="B48" s="173"/>
      <c r="C48" s="138" t="s">
        <v>164</v>
      </c>
      <c r="D48" s="5"/>
      <c r="E48" s="136"/>
      <c r="F48" s="136"/>
      <c r="G48" s="136"/>
      <c r="H48" s="136"/>
      <c r="I48" s="136"/>
      <c r="J48" s="136"/>
      <c r="K48" s="5" t="s">
        <v>165</v>
      </c>
      <c r="L48" s="136"/>
      <c r="M48" s="110"/>
      <c r="O48" s="5"/>
    </row>
    <row r="49" spans="1:15" ht="15.75">
      <c r="A49" s="277"/>
      <c r="B49" s="173"/>
      <c r="C49" s="138" t="s">
        <v>201</v>
      </c>
      <c r="D49" s="5"/>
      <c r="E49" s="136"/>
      <c r="F49" s="136"/>
      <c r="G49" s="136"/>
      <c r="H49" s="136"/>
      <c r="I49" s="136"/>
      <c r="J49" s="136"/>
      <c r="K49" s="5" t="s">
        <v>167</v>
      </c>
      <c r="L49" s="136"/>
      <c r="M49" s="110"/>
      <c r="O49" s="5"/>
    </row>
    <row r="50" spans="1:15" ht="15.75">
      <c r="A50" s="277"/>
      <c r="B50" s="173"/>
      <c r="C50" s="138" t="s">
        <v>168</v>
      </c>
      <c r="D50" s="322"/>
      <c r="E50" s="323"/>
      <c r="F50" s="323"/>
      <c r="G50" s="323"/>
      <c r="H50" s="323"/>
      <c r="I50" s="323"/>
      <c r="J50" s="323"/>
      <c r="K50" s="322" t="s">
        <v>169</v>
      </c>
      <c r="L50" s="323"/>
      <c r="M50" s="110"/>
      <c r="O50" s="5"/>
    </row>
    <row r="51" spans="1:15" ht="9.75" customHeight="1" thickBot="1">
      <c r="A51" s="282"/>
      <c r="B51" s="190"/>
      <c r="C51" s="274"/>
      <c r="D51" s="324"/>
      <c r="E51" s="325"/>
      <c r="F51" s="325"/>
      <c r="G51" s="325"/>
      <c r="H51" s="325"/>
      <c r="I51" s="325"/>
      <c r="J51" s="325"/>
      <c r="K51" s="325"/>
      <c r="L51" s="325"/>
      <c r="M51" s="142"/>
      <c r="O51" s="5"/>
    </row>
    <row r="52" spans="1:15" ht="16.5" thickTop="1">
      <c r="A52" s="275"/>
      <c r="B52" s="283"/>
      <c r="C52" s="138"/>
      <c r="D52" s="322"/>
      <c r="E52" s="322"/>
      <c r="F52" s="322"/>
      <c r="G52" s="322"/>
      <c r="H52" s="322"/>
      <c r="I52" s="322"/>
      <c r="J52" s="322"/>
      <c r="K52" s="322"/>
      <c r="L52" s="322"/>
      <c r="M52" s="5"/>
      <c r="N52" s="5"/>
      <c r="O52" s="5"/>
    </row>
    <row r="53" spans="4:12" ht="12.75">
      <c r="D53" s="327"/>
      <c r="E53" s="327"/>
      <c r="F53" s="327"/>
      <c r="G53" s="327"/>
      <c r="H53" s="327"/>
      <c r="I53" s="327"/>
      <c r="J53" s="327"/>
      <c r="K53" s="327"/>
      <c r="L53" s="327"/>
    </row>
    <row r="54" spans="2:13" ht="15">
      <c r="B54" s="284" t="s">
        <v>214</v>
      </c>
      <c r="C54" s="285"/>
      <c r="D54" s="328"/>
      <c r="E54" s="328"/>
      <c r="F54" s="328"/>
      <c r="G54" s="328"/>
      <c r="H54" s="328"/>
      <c r="I54" s="328"/>
      <c r="J54" s="328"/>
      <c r="K54" s="328"/>
      <c r="L54" s="286"/>
      <c r="M54" s="287"/>
    </row>
    <row r="55" spans="2:13" ht="15.75">
      <c r="B55" s="288"/>
      <c r="C55" s="289" t="s">
        <v>272</v>
      </c>
      <c r="D55" s="290">
        <f aca="true" t="shared" si="4" ref="D55:J55">IF(D39="M",0,D39)-IF(D10="M",0,D10)-IF(D12="M",0,D12)-IF(D23="M",0,D23)-IF(D35="M",0,D35)</f>
        <v>26576</v>
      </c>
      <c r="E55" s="290">
        <f t="shared" si="4"/>
        <v>0</v>
      </c>
      <c r="F55" s="290">
        <f t="shared" si="4"/>
        <v>0</v>
      </c>
      <c r="G55" s="290">
        <f t="shared" si="4"/>
        <v>0</v>
      </c>
      <c r="H55" s="290">
        <f t="shared" si="4"/>
        <v>0</v>
      </c>
      <c r="I55" s="290">
        <f t="shared" si="4"/>
        <v>0</v>
      </c>
      <c r="J55" s="290">
        <f t="shared" si="4"/>
        <v>0</v>
      </c>
      <c r="K55" s="290">
        <f>IF(K39="M",0,K39)-IF(K10="M",0,K10)-IF(K12="M",0,K12)-IF(K23="M",0,K23)-IF(K35="M",0,K35)</f>
        <v>0</v>
      </c>
      <c r="L55" s="247"/>
      <c r="M55" s="213"/>
    </row>
    <row r="56" spans="2:13" ht="15.75">
      <c r="B56" s="288"/>
      <c r="C56" s="289" t="s">
        <v>273</v>
      </c>
      <c r="D56" s="290">
        <f aca="true" t="shared" si="5" ref="D56:J56">IF(D12="M",0,D12)-IF(D13="M",0,D13)-IF(D14="M",0,D14)-IF(D15="M",0,D15)-IF(D18="M",0,D18)-IF(D21="M",0,D21)</f>
        <v>0</v>
      </c>
      <c r="E56" s="290">
        <f t="shared" si="5"/>
        <v>0</v>
      </c>
      <c r="F56" s="290">
        <f t="shared" si="5"/>
        <v>0</v>
      </c>
      <c r="G56" s="290">
        <f t="shared" si="5"/>
        <v>0</v>
      </c>
      <c r="H56" s="290">
        <f t="shared" si="5"/>
        <v>0</v>
      </c>
      <c r="I56" s="290">
        <f t="shared" si="5"/>
        <v>0</v>
      </c>
      <c r="J56" s="290">
        <f t="shared" si="5"/>
        <v>0</v>
      </c>
      <c r="K56" s="290">
        <f>IF(K12="M",0,K12)-IF(K13="M",0,K13)-IF(K14="M",0,K14)-IF(K15="M",0,K15)-IF(K18="M",0,K18)-IF(K21="M",0,K21)</f>
        <v>0</v>
      </c>
      <c r="L56" s="247"/>
      <c r="M56" s="213"/>
    </row>
    <row r="57" spans="2:13" ht="15.75">
      <c r="B57" s="288"/>
      <c r="C57" s="289" t="s">
        <v>274</v>
      </c>
      <c r="D57" s="290">
        <f aca="true" t="shared" si="6" ref="D57:J57">IF(D15="M",0,D15)-IF(D16="M",0,D16)-IF(D17="M",0,D17)</f>
        <v>0</v>
      </c>
      <c r="E57" s="290">
        <f t="shared" si="6"/>
        <v>0</v>
      </c>
      <c r="F57" s="290">
        <f t="shared" si="6"/>
        <v>0</v>
      </c>
      <c r="G57" s="290">
        <f t="shared" si="6"/>
        <v>0</v>
      </c>
      <c r="H57" s="290">
        <f t="shared" si="6"/>
        <v>0</v>
      </c>
      <c r="I57" s="290">
        <f t="shared" si="6"/>
        <v>0</v>
      </c>
      <c r="J57" s="290">
        <f t="shared" si="6"/>
        <v>0</v>
      </c>
      <c r="K57" s="290">
        <f>IF(K15="M",0,K15)-IF(K16="M",0,K16)-IF(K17="M",0,K17)</f>
        <v>0</v>
      </c>
      <c r="L57" s="247"/>
      <c r="M57" s="213"/>
    </row>
    <row r="58" spans="2:13" ht="15.75">
      <c r="B58" s="288"/>
      <c r="C58" s="289" t="s">
        <v>275</v>
      </c>
      <c r="D58" s="290">
        <f aca="true" t="shared" si="7" ref="D58:J58">IF(D18="M",0,D18)-IF(D19="M",0,D19)-IF(D20="M",0,D20)</f>
        <v>0</v>
      </c>
      <c r="E58" s="290">
        <f t="shared" si="7"/>
        <v>0</v>
      </c>
      <c r="F58" s="290">
        <f t="shared" si="7"/>
        <v>0</v>
      </c>
      <c r="G58" s="290">
        <f t="shared" si="7"/>
        <v>0</v>
      </c>
      <c r="H58" s="290">
        <f t="shared" si="7"/>
        <v>0</v>
      </c>
      <c r="I58" s="290">
        <f t="shared" si="7"/>
        <v>0</v>
      </c>
      <c r="J58" s="290">
        <f t="shared" si="7"/>
        <v>0</v>
      </c>
      <c r="K58" s="290">
        <f>IF(K18="M",0,K18)-IF(K19="M",0,K19)-IF(K20="M",0,K20)</f>
        <v>0</v>
      </c>
      <c r="L58" s="247"/>
      <c r="M58" s="213"/>
    </row>
    <row r="59" spans="2:13" ht="23.25">
      <c r="B59" s="288"/>
      <c r="C59" s="289" t="s">
        <v>276</v>
      </c>
      <c r="D59" s="290">
        <f aca="true" t="shared" si="8" ref="D59:J59">IF(D23="M",0,D23)-IF(D24="M",0,D24)-IF(D25="M",0,D25)-IF(D27="M",0,D27)-IF(D28="M",0,D28)-IF(D29="M",0,D29)-IF(D31="M",0,D31)-IF(D32="M",0,D32)-IF(D33="M",0,D33)</f>
        <v>0</v>
      </c>
      <c r="E59" s="290">
        <f t="shared" si="8"/>
        <v>0</v>
      </c>
      <c r="F59" s="290">
        <f t="shared" si="8"/>
        <v>4.547473508864641E-13</v>
      </c>
      <c r="G59" s="290">
        <f t="shared" si="8"/>
        <v>0</v>
      </c>
      <c r="H59" s="290">
        <f t="shared" si="8"/>
        <v>-4.547473508864641E-13</v>
      </c>
      <c r="I59" s="290">
        <f t="shared" si="8"/>
        <v>-4.547473508864641E-13</v>
      </c>
      <c r="J59" s="290">
        <f t="shared" si="8"/>
        <v>0</v>
      </c>
      <c r="K59" s="290">
        <f>IF(K23="M",0,K23)-IF(K24="M",0,K24)-IF(K25="M",0,K25)-IF(K27="M",0,K27)-IF(K28="M",0,K28)-IF(K29="M",0,K29)-IF(K31="M",0,K31)-IF(K32="M",0,K32)-IF(K33="M",0,K33)</f>
        <v>-1.8189894035458565E-12</v>
      </c>
      <c r="L59" s="247"/>
      <c r="M59" s="213"/>
    </row>
    <row r="60" spans="2:13" ht="15.75">
      <c r="B60" s="288"/>
      <c r="C60" s="289" t="s">
        <v>277</v>
      </c>
      <c r="D60" s="290">
        <f aca="true" t="shared" si="9" ref="D60:J60">IF(D35="M",0,D35)-IF(D36="M",0,D36)-IF(D37="M",0,D37)</f>
        <v>0</v>
      </c>
      <c r="E60" s="290">
        <f t="shared" si="9"/>
        <v>0</v>
      </c>
      <c r="F60" s="290">
        <f t="shared" si="9"/>
        <v>0</v>
      </c>
      <c r="G60" s="290">
        <f t="shared" si="9"/>
        <v>0</v>
      </c>
      <c r="H60" s="290">
        <f t="shared" si="9"/>
        <v>0</v>
      </c>
      <c r="I60" s="290">
        <f t="shared" si="9"/>
        <v>0</v>
      </c>
      <c r="J60" s="290">
        <f t="shared" si="9"/>
        <v>0</v>
      </c>
      <c r="K60" s="290">
        <f>IF(K35="M",0,K35)-IF(K36="M",0,K36)-IF(K37="M",0,K37)</f>
        <v>0</v>
      </c>
      <c r="L60" s="247"/>
      <c r="M60" s="213"/>
    </row>
    <row r="61" spans="2:13" ht="15.75">
      <c r="B61" s="288"/>
      <c r="C61" s="289" t="s">
        <v>278</v>
      </c>
      <c r="D61" s="294"/>
      <c r="E61" s="294">
        <f aca="true" t="shared" si="10" ref="E61:K61">IF(E39="M",0,E39)-IF(E43="M",0,E43)+IF(D43="M",0,D43)</f>
        <v>0</v>
      </c>
      <c r="F61" s="294">
        <f t="shared" si="10"/>
        <v>0</v>
      </c>
      <c r="G61" s="294">
        <f t="shared" si="10"/>
        <v>0</v>
      </c>
      <c r="H61" s="294">
        <f t="shared" si="10"/>
        <v>0</v>
      </c>
      <c r="I61" s="294">
        <f t="shared" si="10"/>
        <v>0</v>
      </c>
      <c r="J61" s="294">
        <f t="shared" si="10"/>
        <v>0</v>
      </c>
      <c r="K61" s="294">
        <f t="shared" si="10"/>
        <v>0</v>
      </c>
      <c r="L61" s="247"/>
      <c r="M61" s="213"/>
    </row>
    <row r="62" spans="2:13" ht="15.75">
      <c r="B62" s="288"/>
      <c r="C62" s="289" t="s">
        <v>279</v>
      </c>
      <c r="D62" s="290">
        <f aca="true" t="shared" si="11" ref="D62:J62">IF(D42="M",0,D42)-IF(D43="M",0,D43)+IF(D44="M",0,D44)</f>
        <v>0</v>
      </c>
      <c r="E62" s="290">
        <f t="shared" si="11"/>
        <v>0</v>
      </c>
      <c r="F62" s="290">
        <f t="shared" si="11"/>
        <v>0</v>
      </c>
      <c r="G62" s="290">
        <f t="shared" si="11"/>
        <v>0</v>
      </c>
      <c r="H62" s="290">
        <f t="shared" si="11"/>
        <v>0</v>
      </c>
      <c r="I62" s="290">
        <f t="shared" si="11"/>
        <v>0</v>
      </c>
      <c r="J62" s="290">
        <f t="shared" si="11"/>
        <v>0</v>
      </c>
      <c r="K62" s="290">
        <f>IF(K42="M",0,K42)-IF(K43="M",0,K43)+IF(K44="M",0,K44)</f>
        <v>0</v>
      </c>
      <c r="L62" s="247"/>
      <c r="M62" s="213"/>
    </row>
    <row r="63" spans="2:13" ht="15.75">
      <c r="B63" s="292" t="s">
        <v>222</v>
      </c>
      <c r="C63" s="293"/>
      <c r="D63" s="294"/>
      <c r="E63" s="294"/>
      <c r="F63" s="294"/>
      <c r="G63" s="294"/>
      <c r="H63" s="294"/>
      <c r="I63" s="294"/>
      <c r="J63" s="294"/>
      <c r="K63" s="294"/>
      <c r="L63" s="247"/>
      <c r="M63" s="213"/>
    </row>
    <row r="64" spans="2:13" ht="15.75">
      <c r="B64" s="295"/>
      <c r="C64" s="296" t="s">
        <v>280</v>
      </c>
      <c r="D64" s="297">
        <f>IF('Table 1'!E14="M",0,'Table 1'!E14)+IF('Table 3E'!D10="M",0,'Table 3E'!D10)</f>
        <v>0</v>
      </c>
      <c r="E64" s="297">
        <f>IF('Table 1'!F14="M",0,'Table 1'!F14)+IF('Table 3E'!E10="M",0,'Table 3E'!E10)</f>
        <v>0</v>
      </c>
      <c r="F64" s="297">
        <f>IF('Table 1'!G14="M",0,'Table 1'!G14)+IF('Table 3E'!F10="M",0,'Table 3E'!F10)</f>
        <v>0</v>
      </c>
      <c r="G64" s="297">
        <f>IF('Table 1'!H14="M",0,'Table 1'!H14)+IF('Table 3E'!G10="M",0,'Table 3E'!G10)</f>
        <v>0</v>
      </c>
      <c r="H64" s="297">
        <f>IF('Table 1'!I14="M",0,'Table 1'!I14)+IF('Table 3E'!H10="M",0,'Table 3E'!H10)</f>
        <v>0</v>
      </c>
      <c r="I64" s="297">
        <f>IF('Table 1'!J14="M",0,'Table 1'!J14)+IF('Table 3E'!I10="M",0,'Table 3E'!I10)</f>
        <v>0</v>
      </c>
      <c r="J64" s="297">
        <f>IF('Table 1'!K14="M",0,'Table 1'!K14)+IF('Table 3E'!J10="M",0,'Table 3E'!J10)</f>
        <v>0</v>
      </c>
      <c r="K64" s="297">
        <f>IF('Table 1'!L14="M",0,'Table 1'!L14)+IF('Table 3E'!K10="M",0,'Table 3E'!K10)</f>
        <v>0</v>
      </c>
      <c r="L64" s="298"/>
      <c r="M64" s="299"/>
    </row>
  </sheetData>
  <mergeCells count="1">
    <mergeCell ref="D6:K6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3"/>
  <sheetViews>
    <sheetView zoomScale="55" zoomScaleNormal="55" workbookViewId="0" topLeftCell="B1">
      <selection activeCell="B1" sqref="B1"/>
    </sheetView>
  </sheetViews>
  <sheetFormatPr defaultColWidth="12.57421875" defaultRowHeight="12.75"/>
  <cols>
    <col min="1" max="1" width="24.28125" style="136" hidden="1" customWidth="1"/>
    <col min="2" max="2" width="12.57421875" style="1" customWidth="1"/>
    <col min="3" max="3" width="52.421875" style="1" customWidth="1"/>
    <col min="4" max="4" width="25.7109375" style="1" customWidth="1"/>
    <col min="5" max="16384" width="12.57421875" style="1" customWidth="1"/>
  </cols>
  <sheetData>
    <row r="1" ht="7.5" customHeight="1"/>
    <row r="2" spans="2:4" ht="18">
      <c r="B2" s="335" t="s">
        <v>104</v>
      </c>
      <c r="D2" s="336"/>
    </row>
    <row r="3" ht="13.5" thickBot="1"/>
    <row r="4" spans="1:13" ht="16.5" thickTop="1">
      <c r="A4" s="352"/>
      <c r="B4" s="7"/>
      <c r="C4" s="9"/>
      <c r="D4" s="9"/>
      <c r="E4" s="10"/>
      <c r="F4" s="10"/>
      <c r="G4" s="10"/>
      <c r="H4" s="10"/>
      <c r="I4" s="10"/>
      <c r="J4" s="10"/>
      <c r="K4" s="10"/>
      <c r="L4" s="10"/>
      <c r="M4" s="11"/>
    </row>
    <row r="5" spans="1:13" ht="18.75">
      <c r="A5" s="279"/>
      <c r="B5" s="12"/>
      <c r="C5" s="13" t="s">
        <v>1</v>
      </c>
      <c r="E5" s="15" t="s">
        <v>2</v>
      </c>
      <c r="F5" s="16"/>
      <c r="G5" s="19"/>
      <c r="H5" s="16"/>
      <c r="I5" s="16"/>
      <c r="J5" s="16"/>
      <c r="K5" s="19"/>
      <c r="L5" s="16"/>
      <c r="M5" s="20"/>
    </row>
    <row r="6" spans="1:13" ht="15.75">
      <c r="A6" s="279"/>
      <c r="B6" s="12"/>
      <c r="C6" s="21" t="s">
        <v>3</v>
      </c>
      <c r="D6" s="337"/>
      <c r="E6" s="23">
        <v>1995</v>
      </c>
      <c r="F6" s="23">
        <v>1996</v>
      </c>
      <c r="G6" s="23">
        <v>1997</v>
      </c>
      <c r="H6" s="23">
        <v>1998</v>
      </c>
      <c r="I6" s="23">
        <v>1999</v>
      </c>
      <c r="J6" s="23">
        <v>2000</v>
      </c>
      <c r="K6" s="23">
        <v>2001</v>
      </c>
      <c r="L6" s="23">
        <v>2002</v>
      </c>
      <c r="M6" s="20"/>
    </row>
    <row r="7" spans="1:13" ht="15.75">
      <c r="A7" s="279"/>
      <c r="B7" s="12"/>
      <c r="C7" s="24" t="s">
        <v>137</v>
      </c>
      <c r="D7" s="338"/>
      <c r="E7" s="25" t="s">
        <v>6</v>
      </c>
      <c r="F7" s="25" t="s">
        <v>6</v>
      </c>
      <c r="G7" s="25" t="s">
        <v>6</v>
      </c>
      <c r="H7" s="25" t="s">
        <v>6</v>
      </c>
      <c r="I7" s="25" t="s">
        <v>6</v>
      </c>
      <c r="J7" s="25" t="s">
        <v>6</v>
      </c>
      <c r="K7" s="25" t="s">
        <v>6</v>
      </c>
      <c r="L7" s="244" t="s">
        <v>6</v>
      </c>
      <c r="M7" s="20"/>
    </row>
    <row r="8" spans="1:13" ht="16.5" thickBot="1">
      <c r="A8" s="279"/>
      <c r="B8" s="339" t="s">
        <v>202</v>
      </c>
      <c r="C8" s="57"/>
      <c r="D8" s="340"/>
      <c r="E8" s="341"/>
      <c r="F8" s="341"/>
      <c r="G8" s="341"/>
      <c r="H8" s="341"/>
      <c r="I8" s="341"/>
      <c r="J8" s="341"/>
      <c r="K8" s="341"/>
      <c r="L8" s="341"/>
      <c r="M8" s="20"/>
    </row>
    <row r="9" spans="1:13" ht="15.75">
      <c r="A9" s="279"/>
      <c r="B9" s="339" t="s">
        <v>203</v>
      </c>
      <c r="C9" s="51"/>
      <c r="D9" s="51"/>
      <c r="E9" s="32"/>
      <c r="F9" s="32"/>
      <c r="G9" s="32"/>
      <c r="H9" s="32"/>
      <c r="I9" s="32"/>
      <c r="J9" s="32"/>
      <c r="K9" s="32"/>
      <c r="L9" s="32"/>
      <c r="M9" s="20"/>
    </row>
    <row r="10" spans="1:13" ht="15.75">
      <c r="A10" s="278"/>
      <c r="B10" s="342">
        <v>2</v>
      </c>
      <c r="C10" s="343" t="s">
        <v>204</v>
      </c>
      <c r="D10" s="343"/>
      <c r="E10" s="199">
        <v>13970</v>
      </c>
      <c r="F10" s="199">
        <v>10050</v>
      </c>
      <c r="G10" s="199">
        <v>16686</v>
      </c>
      <c r="H10" s="199">
        <v>25131</v>
      </c>
      <c r="I10" s="199">
        <v>33950</v>
      </c>
      <c r="J10" s="199">
        <v>41510</v>
      </c>
      <c r="K10" s="199">
        <v>91893</v>
      </c>
      <c r="L10" s="199">
        <v>104134</v>
      </c>
      <c r="M10" s="20"/>
    </row>
    <row r="11" spans="1:13" ht="16.5" thickBot="1">
      <c r="A11" s="278"/>
      <c r="B11" s="342"/>
      <c r="C11" s="5"/>
      <c r="D11" s="5"/>
      <c r="E11" s="5"/>
      <c r="F11" s="5"/>
      <c r="G11" s="5"/>
      <c r="H11" s="5"/>
      <c r="I11" s="5"/>
      <c r="J11" s="5"/>
      <c r="K11" s="5"/>
      <c r="L11" s="5"/>
      <c r="M11" s="20"/>
    </row>
    <row r="12" spans="1:13" ht="15.75">
      <c r="A12" s="278"/>
      <c r="B12" s="342"/>
      <c r="C12" s="32"/>
      <c r="D12" s="32"/>
      <c r="E12" s="51"/>
      <c r="F12" s="51"/>
      <c r="G12" s="51"/>
      <c r="H12" s="51"/>
      <c r="I12" s="51"/>
      <c r="J12" s="51"/>
      <c r="K12" s="51"/>
      <c r="L12" s="51"/>
      <c r="M12" s="20"/>
    </row>
    <row r="13" spans="1:13" ht="15.75">
      <c r="A13" s="279"/>
      <c r="B13" s="342">
        <v>3</v>
      </c>
      <c r="C13" s="343" t="s">
        <v>205</v>
      </c>
      <c r="D13" s="343"/>
      <c r="E13" s="5"/>
      <c r="F13" s="5"/>
      <c r="G13" s="5"/>
      <c r="H13" s="5"/>
      <c r="I13" s="5"/>
      <c r="J13" s="5"/>
      <c r="K13" s="5"/>
      <c r="L13" s="5"/>
      <c r="M13" s="20"/>
    </row>
    <row r="14" spans="1:13" ht="12.75">
      <c r="A14" s="279"/>
      <c r="B14" s="342"/>
      <c r="M14" s="20"/>
    </row>
    <row r="15" spans="1:13" ht="12.75">
      <c r="A15" s="279"/>
      <c r="B15" s="342"/>
      <c r="M15" s="20"/>
    </row>
    <row r="16" spans="1:13" ht="15.75">
      <c r="A16" s="278"/>
      <c r="B16" s="342"/>
      <c r="C16" s="344" t="s">
        <v>206</v>
      </c>
      <c r="D16" s="344"/>
      <c r="E16" s="42"/>
      <c r="F16" s="42"/>
      <c r="G16" s="42"/>
      <c r="H16" s="42"/>
      <c r="I16" s="42"/>
      <c r="J16" s="42"/>
      <c r="K16" s="42"/>
      <c r="L16" s="42"/>
      <c r="M16" s="20"/>
    </row>
    <row r="17" spans="1:13" ht="12.75">
      <c r="A17" s="279"/>
      <c r="B17" s="342"/>
      <c r="M17" s="20"/>
    </row>
    <row r="18" spans="1:13" ht="15.75">
      <c r="A18" s="279"/>
      <c r="B18" s="342"/>
      <c r="C18" s="344" t="s">
        <v>207</v>
      </c>
      <c r="D18" s="344"/>
      <c r="E18" s="345"/>
      <c r="F18" s="345"/>
      <c r="G18" s="345"/>
      <c r="H18" s="345"/>
      <c r="I18" s="345"/>
      <c r="J18" s="345"/>
      <c r="K18" s="345"/>
      <c r="L18" s="345"/>
      <c r="M18" s="20"/>
    </row>
    <row r="19" spans="1:13" ht="15.75">
      <c r="A19" s="279"/>
      <c r="B19" s="342"/>
      <c r="C19" s="344"/>
      <c r="D19" s="344"/>
      <c r="E19" s="345"/>
      <c r="F19" s="345"/>
      <c r="G19" s="345"/>
      <c r="H19" s="345"/>
      <c r="I19" s="345"/>
      <c r="J19" s="345"/>
      <c r="K19" s="345"/>
      <c r="L19" s="345"/>
      <c r="M19" s="20"/>
    </row>
    <row r="20" spans="1:13" ht="15.75">
      <c r="A20" s="279"/>
      <c r="B20" s="342"/>
      <c r="C20" s="344"/>
      <c r="D20" s="344"/>
      <c r="E20" s="345"/>
      <c r="F20" s="345"/>
      <c r="G20" s="345"/>
      <c r="H20" s="345"/>
      <c r="I20" s="345"/>
      <c r="J20" s="345"/>
      <c r="K20" s="345"/>
      <c r="L20" s="345"/>
      <c r="M20" s="20"/>
    </row>
    <row r="21" spans="1:13" ht="15.75">
      <c r="A21" s="279"/>
      <c r="B21" s="342"/>
      <c r="C21" s="344"/>
      <c r="D21" s="344"/>
      <c r="E21" s="345"/>
      <c r="F21" s="345"/>
      <c r="G21" s="345"/>
      <c r="H21" s="345"/>
      <c r="I21" s="345"/>
      <c r="J21" s="345"/>
      <c r="K21" s="345"/>
      <c r="L21" s="345"/>
      <c r="M21" s="20"/>
    </row>
    <row r="22" spans="1:13" ht="15.75">
      <c r="A22" s="279"/>
      <c r="B22" s="342"/>
      <c r="C22" s="5"/>
      <c r="D22" s="5"/>
      <c r="E22" s="345"/>
      <c r="F22" s="345"/>
      <c r="G22" s="345"/>
      <c r="H22" s="345"/>
      <c r="I22" s="345"/>
      <c r="J22" s="345"/>
      <c r="K22" s="345"/>
      <c r="L22" s="345"/>
      <c r="M22" s="20"/>
    </row>
    <row r="23" spans="1:13" ht="15.75">
      <c r="A23" s="279"/>
      <c r="B23" s="342"/>
      <c r="C23" s="5"/>
      <c r="D23" s="5"/>
      <c r="E23" s="345"/>
      <c r="F23" s="345"/>
      <c r="G23" s="345"/>
      <c r="H23" s="345"/>
      <c r="I23" s="345"/>
      <c r="J23" s="345"/>
      <c r="K23" s="345"/>
      <c r="L23" s="345"/>
      <c r="M23" s="20"/>
    </row>
    <row r="24" spans="1:13" ht="15.75">
      <c r="A24" s="279"/>
      <c r="B24" s="342"/>
      <c r="C24" s="5"/>
      <c r="D24" s="5"/>
      <c r="E24" s="345"/>
      <c r="F24" s="345"/>
      <c r="G24" s="345"/>
      <c r="H24" s="345"/>
      <c r="I24" s="345"/>
      <c r="J24" s="345"/>
      <c r="K24" s="345"/>
      <c r="L24" s="345"/>
      <c r="M24" s="20"/>
    </row>
    <row r="25" spans="1:13" ht="16.5" thickBot="1">
      <c r="A25" s="279"/>
      <c r="B25" s="342"/>
      <c r="E25" s="346"/>
      <c r="F25" s="346"/>
      <c r="G25" s="346"/>
      <c r="H25" s="346"/>
      <c r="I25" s="346"/>
      <c r="J25" s="346"/>
      <c r="K25" s="346"/>
      <c r="L25" s="346"/>
      <c r="M25" s="20"/>
    </row>
    <row r="26" spans="1:13" ht="9.75" customHeight="1">
      <c r="A26" s="279"/>
      <c r="B26" s="342"/>
      <c r="C26" s="32"/>
      <c r="D26" s="32"/>
      <c r="E26" s="51"/>
      <c r="F26" s="51"/>
      <c r="G26" s="51"/>
      <c r="H26" s="51"/>
      <c r="I26" s="51"/>
      <c r="J26" s="51"/>
      <c r="K26" s="51"/>
      <c r="L26" s="51"/>
      <c r="M26" s="20"/>
    </row>
    <row r="27" spans="1:13" ht="15.75">
      <c r="A27" s="279"/>
      <c r="B27" s="342">
        <v>4</v>
      </c>
      <c r="C27" s="343" t="s">
        <v>208</v>
      </c>
      <c r="D27" s="343"/>
      <c r="M27" s="20"/>
    </row>
    <row r="28" spans="1:13" ht="15.75">
      <c r="A28" s="279"/>
      <c r="B28" s="347"/>
      <c r="C28" s="343" t="s">
        <v>209</v>
      </c>
      <c r="D28" s="343"/>
      <c r="M28" s="20"/>
    </row>
    <row r="29" spans="1:13" ht="15.75">
      <c r="A29" s="279"/>
      <c r="B29" s="348"/>
      <c r="C29" s="5" t="s">
        <v>210</v>
      </c>
      <c r="E29" s="345"/>
      <c r="F29" s="345"/>
      <c r="G29" s="345"/>
      <c r="H29" s="345"/>
      <c r="I29" s="345"/>
      <c r="J29" s="345"/>
      <c r="K29" s="345"/>
      <c r="L29" s="345"/>
      <c r="M29" s="20"/>
    </row>
    <row r="30" spans="1:13" ht="12.75">
      <c r="A30" s="279"/>
      <c r="B30" s="348"/>
      <c r="E30" s="345"/>
      <c r="F30" s="345"/>
      <c r="G30" s="345"/>
      <c r="H30" s="345"/>
      <c r="I30" s="345"/>
      <c r="J30" s="345"/>
      <c r="K30" s="345"/>
      <c r="L30" s="345"/>
      <c r="M30" s="20"/>
    </row>
    <row r="31" spans="1:13" ht="12.75">
      <c r="A31" s="279"/>
      <c r="B31" s="348"/>
      <c r="E31" s="345"/>
      <c r="F31" s="345"/>
      <c r="G31" s="345"/>
      <c r="H31" s="345"/>
      <c r="I31" s="345"/>
      <c r="J31" s="345"/>
      <c r="K31" s="345"/>
      <c r="L31" s="345"/>
      <c r="M31" s="20"/>
    </row>
    <row r="32" spans="1:13" ht="12.75">
      <c r="A32" s="279"/>
      <c r="B32" s="348"/>
      <c r="E32" s="345"/>
      <c r="F32" s="345"/>
      <c r="G32" s="345"/>
      <c r="H32" s="345"/>
      <c r="I32" s="345"/>
      <c r="J32" s="345"/>
      <c r="K32" s="345"/>
      <c r="L32" s="345"/>
      <c r="M32" s="20"/>
    </row>
    <row r="33" spans="1:13" ht="15.75">
      <c r="A33" s="279"/>
      <c r="B33" s="348"/>
      <c r="C33" s="5" t="s">
        <v>211</v>
      </c>
      <c r="D33" s="5"/>
      <c r="E33" s="345"/>
      <c r="F33" s="345"/>
      <c r="G33" s="345"/>
      <c r="H33" s="345"/>
      <c r="I33" s="345"/>
      <c r="J33" s="345"/>
      <c r="K33" s="345"/>
      <c r="L33" s="345"/>
      <c r="M33" s="20"/>
    </row>
    <row r="34" spans="1:13" ht="12.75">
      <c r="A34" s="279"/>
      <c r="B34" s="347"/>
      <c r="E34" s="345"/>
      <c r="F34" s="345"/>
      <c r="G34" s="345"/>
      <c r="H34" s="345"/>
      <c r="I34" s="345"/>
      <c r="J34" s="345"/>
      <c r="K34" s="345"/>
      <c r="L34" s="345"/>
      <c r="M34" s="20"/>
    </row>
    <row r="35" spans="1:13" ht="15.75">
      <c r="A35" s="279"/>
      <c r="B35" s="347"/>
      <c r="C35" s="343"/>
      <c r="D35" s="343"/>
      <c r="E35" s="345"/>
      <c r="F35" s="345"/>
      <c r="G35" s="345"/>
      <c r="H35" s="345"/>
      <c r="I35" s="345"/>
      <c r="J35" s="345"/>
      <c r="K35" s="345"/>
      <c r="L35" s="345"/>
      <c r="M35" s="20"/>
    </row>
    <row r="36" spans="1:13" ht="13.5" thickBot="1">
      <c r="A36" s="279"/>
      <c r="B36" s="348"/>
      <c r="C36" s="349"/>
      <c r="D36" s="349"/>
      <c r="E36" s="350"/>
      <c r="F36" s="350"/>
      <c r="G36" s="350"/>
      <c r="H36" s="350"/>
      <c r="I36" s="350"/>
      <c r="J36" s="350"/>
      <c r="K36" s="350"/>
      <c r="L36" s="350"/>
      <c r="M36" s="20"/>
    </row>
    <row r="37" spans="1:13" ht="15.75">
      <c r="A37" s="279"/>
      <c r="B37" s="347"/>
      <c r="C37" s="5"/>
      <c r="D37" s="5"/>
      <c r="M37" s="20"/>
    </row>
    <row r="38" spans="1:13" ht="15.75">
      <c r="A38" s="278"/>
      <c r="B38" s="342">
        <v>10</v>
      </c>
      <c r="C38" s="343" t="s">
        <v>212</v>
      </c>
      <c r="D38" s="5"/>
      <c r="E38" s="42"/>
      <c r="F38" s="42"/>
      <c r="G38" s="42"/>
      <c r="H38" s="42"/>
      <c r="I38" s="42"/>
      <c r="J38" s="42"/>
      <c r="K38" s="42"/>
      <c r="L38" s="42"/>
      <c r="M38" s="20"/>
    </row>
    <row r="39" spans="1:13" ht="12.75">
      <c r="A39" s="279"/>
      <c r="B39" s="76" t="s">
        <v>49</v>
      </c>
      <c r="M39" s="20"/>
    </row>
    <row r="40" spans="1:13" ht="12.75">
      <c r="A40" s="279"/>
      <c r="B40" s="76"/>
      <c r="C40" s="79" t="s">
        <v>43</v>
      </c>
      <c r="M40" s="20"/>
    </row>
    <row r="41" spans="1:13" ht="15.75">
      <c r="A41" s="279"/>
      <c r="B41" s="347"/>
      <c r="C41" s="79" t="s">
        <v>213</v>
      </c>
      <c r="D41" s="5"/>
      <c r="M41" s="20"/>
    </row>
    <row r="42" spans="1:13" ht="16.5" thickBot="1">
      <c r="A42" s="353"/>
      <c r="B42" s="351"/>
      <c r="C42" s="82"/>
      <c r="D42" s="82"/>
      <c r="E42" s="83"/>
      <c r="F42" s="83"/>
      <c r="G42" s="83"/>
      <c r="H42" s="83"/>
      <c r="I42" s="83"/>
      <c r="J42" s="83"/>
      <c r="K42" s="83"/>
      <c r="L42" s="83"/>
      <c r="M42" s="84"/>
    </row>
    <row r="43" spans="2:4" ht="16.5" thickTop="1">
      <c r="B43" s="5"/>
      <c r="C43" s="5"/>
      <c r="D43" s="5"/>
    </row>
  </sheetData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0"/>
  <sheetViews>
    <sheetView zoomScale="68" zoomScaleNormal="68" workbookViewId="0" topLeftCell="A1">
      <selection activeCell="G13" sqref="G13"/>
    </sheetView>
  </sheetViews>
  <sheetFormatPr defaultColWidth="9.140625" defaultRowHeight="12.75"/>
  <cols>
    <col min="3" max="3" width="53.7109375" style="0" customWidth="1"/>
    <col min="4" max="4" width="12.140625" style="0" bestFit="1" customWidth="1"/>
    <col min="5" max="7" width="11.421875" style="0" bestFit="1" customWidth="1"/>
    <col min="8" max="9" width="12.7109375" style="0" bestFit="1" customWidth="1"/>
    <col min="10" max="11" width="12.7109375" style="0" customWidth="1"/>
    <col min="12" max="12" width="12.7109375" style="0" bestFit="1" customWidth="1"/>
  </cols>
  <sheetData>
    <row r="1" spans="2:13" ht="18">
      <c r="B1" s="1"/>
      <c r="C1" s="2" t="s">
        <v>0</v>
      </c>
      <c r="D1" s="3"/>
      <c r="E1" s="1"/>
      <c r="F1" s="1"/>
      <c r="G1" s="1"/>
      <c r="H1" s="1"/>
      <c r="I1" s="1"/>
      <c r="J1" s="1"/>
      <c r="K1" s="1"/>
      <c r="L1" s="1"/>
      <c r="M1" s="4"/>
    </row>
    <row r="2" spans="2:13" ht="16.5" thickBot="1">
      <c r="B2" s="5"/>
      <c r="C2" s="6"/>
      <c r="D2" s="5"/>
      <c r="E2" s="1"/>
      <c r="F2" s="1"/>
      <c r="G2" s="1"/>
      <c r="H2" s="1"/>
      <c r="I2" s="1"/>
      <c r="J2" s="1"/>
      <c r="K2" s="1"/>
      <c r="L2" s="1"/>
      <c r="M2" s="1"/>
    </row>
    <row r="3" spans="2:13" ht="16.5" thickTop="1">
      <c r="B3" s="7"/>
      <c r="C3" s="8"/>
      <c r="D3" s="9"/>
      <c r="E3" s="10"/>
      <c r="F3" s="10"/>
      <c r="G3" s="10"/>
      <c r="H3" s="10"/>
      <c r="I3" s="10"/>
      <c r="J3" s="10"/>
      <c r="K3" s="10"/>
      <c r="L3" s="10"/>
      <c r="M3" s="11"/>
    </row>
    <row r="4" spans="2:13" ht="18.75">
      <c r="B4" s="12"/>
      <c r="C4" s="13" t="s">
        <v>1</v>
      </c>
      <c r="D4" s="14"/>
      <c r="E4" s="15" t="s">
        <v>2</v>
      </c>
      <c r="F4" s="16"/>
      <c r="G4" s="17"/>
      <c r="H4" s="18"/>
      <c r="I4" s="16"/>
      <c r="J4" s="19"/>
      <c r="K4" s="16"/>
      <c r="L4" s="16"/>
      <c r="M4" s="20"/>
    </row>
    <row r="5" spans="2:13" ht="15.75">
      <c r="B5" s="12"/>
      <c r="C5" s="21" t="s">
        <v>3</v>
      </c>
      <c r="D5" s="22" t="s">
        <v>4</v>
      </c>
      <c r="E5" s="23">
        <v>1995</v>
      </c>
      <c r="F5" s="23">
        <v>1996</v>
      </c>
      <c r="G5" s="23">
        <v>1997</v>
      </c>
      <c r="H5" s="23">
        <v>1998</v>
      </c>
      <c r="I5" s="23">
        <v>1999</v>
      </c>
      <c r="J5" s="23">
        <v>2000</v>
      </c>
      <c r="K5" s="23">
        <v>2001</v>
      </c>
      <c r="L5" s="23">
        <v>2002</v>
      </c>
      <c r="M5" s="20"/>
    </row>
    <row r="6" spans="2:13" ht="15.75">
      <c r="B6" s="12"/>
      <c r="C6" s="24" t="s">
        <v>137</v>
      </c>
      <c r="D6" s="22" t="s">
        <v>5</v>
      </c>
      <c r="E6" s="25" t="s">
        <v>6</v>
      </c>
      <c r="F6" s="25" t="s">
        <v>6</v>
      </c>
      <c r="G6" s="25" t="s">
        <v>6</v>
      </c>
      <c r="H6" s="25" t="s">
        <v>6</v>
      </c>
      <c r="I6" s="25" t="s">
        <v>6</v>
      </c>
      <c r="J6" s="25" t="s">
        <v>6</v>
      </c>
      <c r="K6" s="25" t="s">
        <v>6</v>
      </c>
      <c r="L6" s="25" t="s">
        <v>6</v>
      </c>
      <c r="M6" s="20"/>
    </row>
    <row r="7" spans="2:13" ht="16.5" thickBot="1">
      <c r="B7" s="12"/>
      <c r="C7" s="26"/>
      <c r="D7" s="27"/>
      <c r="E7" s="28"/>
      <c r="F7" s="28"/>
      <c r="G7" s="28"/>
      <c r="H7" s="28"/>
      <c r="I7" s="28"/>
      <c r="J7" s="28"/>
      <c r="K7" s="28"/>
      <c r="L7" s="28"/>
      <c r="M7" s="20"/>
    </row>
    <row r="8" spans="2:13" ht="15.75">
      <c r="B8" s="12"/>
      <c r="C8" s="29"/>
      <c r="D8" s="30"/>
      <c r="E8" s="31"/>
      <c r="F8" s="32"/>
      <c r="G8" s="32"/>
      <c r="H8" s="32"/>
      <c r="I8" s="32"/>
      <c r="J8" s="32"/>
      <c r="K8" s="32"/>
      <c r="L8" s="214"/>
      <c r="M8" s="20"/>
    </row>
    <row r="9" spans="2:13" ht="16.5" thickBot="1">
      <c r="B9" s="12"/>
      <c r="C9" s="33" t="s">
        <v>7</v>
      </c>
      <c r="D9" s="34" t="s">
        <v>8</v>
      </c>
      <c r="E9" s="14"/>
      <c r="F9" s="35"/>
      <c r="G9" s="36"/>
      <c r="H9" s="35"/>
      <c r="I9" s="35"/>
      <c r="J9" s="35"/>
      <c r="K9" s="35"/>
      <c r="L9" s="215"/>
      <c r="M9" s="20"/>
    </row>
    <row r="10" spans="2:13" ht="17.25" thickBot="1" thickTop="1">
      <c r="B10" s="12"/>
      <c r="C10" s="37" t="s">
        <v>9</v>
      </c>
      <c r="D10" s="38" t="s">
        <v>10</v>
      </c>
      <c r="E10" s="39">
        <f aca="true" t="shared" si="0" ref="E10:J10">SUM(E11:E14)</f>
        <v>0</v>
      </c>
      <c r="F10" s="40">
        <f t="shared" si="0"/>
        <v>-324751.905</v>
      </c>
      <c r="G10" s="40">
        <f t="shared" si="0"/>
        <v>-533468</v>
      </c>
      <c r="H10" s="40">
        <f t="shared" si="0"/>
        <v>-825982.7909090909</v>
      </c>
      <c r="I10" s="40">
        <f t="shared" si="0"/>
        <v>-627617</v>
      </c>
      <c r="J10" s="40">
        <f t="shared" si="0"/>
        <v>-392332.0029999999</v>
      </c>
      <c r="K10" s="40">
        <f>SUM(K11:K14)</f>
        <v>-618230</v>
      </c>
      <c r="L10" s="226">
        <f>+L11+L13+L14</f>
        <v>-1534793</v>
      </c>
      <c r="M10" s="20"/>
    </row>
    <row r="11" spans="2:13" ht="16.5" thickTop="1">
      <c r="B11" s="12"/>
      <c r="C11" s="37" t="s">
        <v>11</v>
      </c>
      <c r="D11" s="34" t="s">
        <v>12</v>
      </c>
      <c r="E11" s="41">
        <f>+'Table 2A'!D56</f>
        <v>0</v>
      </c>
      <c r="F11" s="41">
        <f>+'Table 2A'!E56</f>
        <v>-363466.905</v>
      </c>
      <c r="G11" s="41">
        <f>+'Table 2A'!F56</f>
        <v>-512877</v>
      </c>
      <c r="H11" s="41">
        <f>+'Table 2A'!G56</f>
        <v>-745759.7909090909</v>
      </c>
      <c r="I11" s="41">
        <f>+'Table 2A'!H56</f>
        <v>-611181</v>
      </c>
      <c r="J11" s="41">
        <f>+'Table 2A'!I56</f>
        <v>-341660</v>
      </c>
      <c r="K11" s="41">
        <f>+'Table 2A'!J56</f>
        <v>-702524</v>
      </c>
      <c r="L11" s="41">
        <f>+'Table 2A'!K56</f>
        <v>-1335632</v>
      </c>
      <c r="M11" s="20"/>
    </row>
    <row r="12" spans="2:13" ht="15.75">
      <c r="B12" s="12"/>
      <c r="C12" s="37" t="s">
        <v>13</v>
      </c>
      <c r="D12" s="34" t="s">
        <v>14</v>
      </c>
      <c r="E12" s="199" t="str">
        <f>+'Table 2B'!D40</f>
        <v>M</v>
      </c>
      <c r="F12" s="199" t="str">
        <f>+'Table 2B'!E40</f>
        <v>M</v>
      </c>
      <c r="G12" s="199" t="str">
        <f>+'Table 2B'!F40</f>
        <v>M</v>
      </c>
      <c r="H12" s="199" t="str">
        <f>+'Table 2B'!G40</f>
        <v>M</v>
      </c>
      <c r="I12" s="199" t="str">
        <f>+'Table 2B'!H40</f>
        <v>M</v>
      </c>
      <c r="J12" s="199" t="str">
        <f>+'Table 2B'!I40</f>
        <v>M</v>
      </c>
      <c r="K12" s="199" t="str">
        <f>+'Table 2B'!J40</f>
        <v>M</v>
      </c>
      <c r="L12" s="199" t="str">
        <f>+'Table 2B'!K40</f>
        <v>M</v>
      </c>
      <c r="M12" s="20"/>
    </row>
    <row r="13" spans="2:13" ht="15.75">
      <c r="B13" s="12"/>
      <c r="C13" s="37" t="s">
        <v>15</v>
      </c>
      <c r="D13" s="34" t="s">
        <v>16</v>
      </c>
      <c r="E13" s="41">
        <f>+'Table 2C'!D40</f>
        <v>0</v>
      </c>
      <c r="F13" s="41">
        <f>+'Table 2C'!E40</f>
        <v>-2664</v>
      </c>
      <c r="G13" s="41">
        <f>+'Table 2C'!F40</f>
        <v>-28704</v>
      </c>
      <c r="H13" s="41">
        <f>+'Table 2C'!G40</f>
        <v>-43016</v>
      </c>
      <c r="I13" s="41">
        <f>+'Table 2C'!H40</f>
        <v>1843</v>
      </c>
      <c r="J13" s="41">
        <f>+'Table 2C'!I40</f>
        <v>-35845</v>
      </c>
      <c r="K13" s="41">
        <f>+'Table 2C'!J40</f>
        <v>14138</v>
      </c>
      <c r="L13" s="41">
        <f>+'Table 2C'!K40</f>
        <v>-147809</v>
      </c>
      <c r="M13" s="20"/>
    </row>
    <row r="14" spans="2:13" ht="15.75">
      <c r="B14" s="12"/>
      <c r="C14" s="37" t="s">
        <v>17</v>
      </c>
      <c r="D14" s="34" t="s">
        <v>18</v>
      </c>
      <c r="E14" s="41">
        <f>+'Table 2D'!D40</f>
        <v>0</v>
      </c>
      <c r="F14" s="41">
        <f>+'Table 2D'!E40</f>
        <v>41379</v>
      </c>
      <c r="G14" s="41">
        <f>+'Table 2D'!F40</f>
        <v>8113</v>
      </c>
      <c r="H14" s="41">
        <f>+'Table 2D'!G40</f>
        <v>-37207</v>
      </c>
      <c r="I14" s="41">
        <f>+'Table 2D'!H40</f>
        <v>-18279</v>
      </c>
      <c r="J14" s="41">
        <f>+'Table 2D'!I40</f>
        <v>-14827.002999999924</v>
      </c>
      <c r="K14" s="41">
        <f>+'Table 2D'!J40</f>
        <v>70156.00000000003</v>
      </c>
      <c r="L14" s="217">
        <f>+'Table 2D'!K40</f>
        <v>-51352</v>
      </c>
      <c r="M14" s="20"/>
    </row>
    <row r="15" spans="2:13" ht="16.5" thickBot="1">
      <c r="B15" s="12"/>
      <c r="C15" s="43"/>
      <c r="D15" s="44"/>
      <c r="E15" s="45"/>
      <c r="F15" s="46"/>
      <c r="G15" s="46"/>
      <c r="H15" s="47"/>
      <c r="I15" s="46"/>
      <c r="J15" s="46"/>
      <c r="K15" s="46"/>
      <c r="L15" s="218"/>
      <c r="M15" s="20"/>
    </row>
    <row r="16" spans="2:13" ht="15.75">
      <c r="B16" s="12"/>
      <c r="C16" s="48"/>
      <c r="D16" s="49"/>
      <c r="E16" s="50"/>
      <c r="F16" s="51"/>
      <c r="G16" s="51"/>
      <c r="H16" s="51"/>
      <c r="I16" s="51"/>
      <c r="J16" s="51"/>
      <c r="K16" s="51"/>
      <c r="L16" s="219"/>
      <c r="M16" s="20"/>
    </row>
    <row r="17" spans="2:13" ht="16.5" thickBot="1">
      <c r="B17" s="12"/>
      <c r="C17" s="33" t="s">
        <v>19</v>
      </c>
      <c r="D17" s="52"/>
      <c r="E17" s="14"/>
      <c r="F17" s="35"/>
      <c r="G17" s="35"/>
      <c r="H17" s="35"/>
      <c r="I17" s="35"/>
      <c r="J17" s="35"/>
      <c r="K17" s="35"/>
      <c r="L17" s="215"/>
      <c r="M17" s="20"/>
    </row>
    <row r="18" spans="2:13" ht="17.25" thickBot="1" thickTop="1">
      <c r="B18" s="12"/>
      <c r="C18" s="33" t="s">
        <v>20</v>
      </c>
      <c r="D18" s="53"/>
      <c r="E18" s="39">
        <v>4905196</v>
      </c>
      <c r="F18" s="40">
        <v>5077840</v>
      </c>
      <c r="G18" s="40">
        <v>5468373</v>
      </c>
      <c r="H18" s="40">
        <v>6257769</v>
      </c>
      <c r="I18" s="40">
        <v>6962736</v>
      </c>
      <c r="J18" s="40">
        <v>7339443</v>
      </c>
      <c r="K18" s="40">
        <f>+K20+K21+K24</f>
        <v>7953298</v>
      </c>
      <c r="L18" s="226">
        <v>9573782</v>
      </c>
      <c r="M18" s="20"/>
    </row>
    <row r="19" spans="2:13" ht="16.5" thickTop="1">
      <c r="B19" s="12"/>
      <c r="C19" s="54" t="s">
        <v>21</v>
      </c>
      <c r="D19" s="55"/>
      <c r="E19" s="56"/>
      <c r="F19" s="57"/>
      <c r="G19" s="57"/>
      <c r="H19" s="57"/>
      <c r="I19" s="57"/>
      <c r="J19" s="57"/>
      <c r="K19" s="57"/>
      <c r="L19" s="220"/>
      <c r="M19" s="20"/>
    </row>
    <row r="20" spans="2:13" ht="15.75">
      <c r="B20" s="12"/>
      <c r="C20" s="37" t="s">
        <v>22</v>
      </c>
      <c r="D20" s="34" t="s">
        <v>23</v>
      </c>
      <c r="E20" s="227">
        <v>0</v>
      </c>
      <c r="F20" s="227">
        <v>0</v>
      </c>
      <c r="G20" s="227">
        <v>0</v>
      </c>
      <c r="H20" s="227">
        <v>0</v>
      </c>
      <c r="I20" s="227">
        <v>0</v>
      </c>
      <c r="J20" s="227">
        <v>0</v>
      </c>
      <c r="K20" s="227">
        <v>1760</v>
      </c>
      <c r="L20" s="227">
        <v>2143</v>
      </c>
      <c r="M20" s="20"/>
    </row>
    <row r="21" spans="2:13" ht="15.75">
      <c r="B21" s="12"/>
      <c r="C21" s="37" t="s">
        <v>24</v>
      </c>
      <c r="D21" s="38" t="s">
        <v>25</v>
      </c>
      <c r="E21" s="217">
        <v>1713497</v>
      </c>
      <c r="F21" s="217">
        <v>2511022</v>
      </c>
      <c r="G21" s="217">
        <v>2668295</v>
      </c>
      <c r="H21" s="217">
        <v>3328754</v>
      </c>
      <c r="I21" s="217">
        <v>4503351</v>
      </c>
      <c r="J21" s="217">
        <v>5141816</v>
      </c>
      <c r="K21" s="217">
        <v>6109189</v>
      </c>
      <c r="L21" s="217">
        <v>7502778</v>
      </c>
      <c r="M21" s="20"/>
    </row>
    <row r="22" spans="2:13" ht="15.75">
      <c r="B22" s="12"/>
      <c r="C22" s="54" t="s">
        <v>26</v>
      </c>
      <c r="D22" s="34" t="s">
        <v>27</v>
      </c>
      <c r="E22" s="216">
        <v>466483</v>
      </c>
      <c r="F22" s="216">
        <v>755142</v>
      </c>
      <c r="G22" s="216">
        <v>923917</v>
      </c>
      <c r="H22" s="216">
        <v>1054993</v>
      </c>
      <c r="I22" s="216">
        <v>1253138</v>
      </c>
      <c r="J22" s="216">
        <v>1246308</v>
      </c>
      <c r="K22" s="216">
        <v>1502897</v>
      </c>
      <c r="L22" s="216">
        <v>1955236</v>
      </c>
      <c r="M22" s="20"/>
    </row>
    <row r="23" spans="2:13" ht="15.75">
      <c r="B23" s="12"/>
      <c r="C23" s="54" t="s">
        <v>28</v>
      </c>
      <c r="D23" s="34" t="s">
        <v>29</v>
      </c>
      <c r="E23" s="217">
        <v>1247014</v>
      </c>
      <c r="F23" s="217">
        <v>1755880</v>
      </c>
      <c r="G23" s="217">
        <v>1744378</v>
      </c>
      <c r="H23" s="217">
        <v>2273761</v>
      </c>
      <c r="I23" s="217">
        <v>3250213</v>
      </c>
      <c r="J23" s="217">
        <v>3895508</v>
      </c>
      <c r="K23" s="217">
        <v>4606292</v>
      </c>
      <c r="L23" s="217">
        <v>5547542</v>
      </c>
      <c r="M23" s="20"/>
    </row>
    <row r="24" spans="2:13" ht="15.75">
      <c r="B24" s="12"/>
      <c r="C24" s="37" t="s">
        <v>30</v>
      </c>
      <c r="D24" s="34" t="s">
        <v>31</v>
      </c>
      <c r="E24" s="217">
        <v>3191699</v>
      </c>
      <c r="F24" s="217">
        <v>2566818</v>
      </c>
      <c r="G24" s="217">
        <v>2800078</v>
      </c>
      <c r="H24" s="217">
        <v>2929015</v>
      </c>
      <c r="I24" s="217">
        <v>2459385</v>
      </c>
      <c r="J24" s="217">
        <v>2197627</v>
      </c>
      <c r="K24" s="217">
        <v>1842349</v>
      </c>
      <c r="L24" s="217">
        <v>2068861</v>
      </c>
      <c r="M24" s="20"/>
    </row>
    <row r="25" spans="2:13" ht="15.75">
      <c r="B25" s="12"/>
      <c r="C25" s="54" t="s">
        <v>26</v>
      </c>
      <c r="D25" s="38" t="s">
        <v>32</v>
      </c>
      <c r="E25" s="217">
        <v>25991</v>
      </c>
      <c r="F25" s="217">
        <v>6476</v>
      </c>
      <c r="G25" s="217">
        <v>22413</v>
      </c>
      <c r="H25" s="217">
        <v>12615</v>
      </c>
      <c r="I25" s="217">
        <v>11843</v>
      </c>
      <c r="J25" s="217">
        <v>25179</v>
      </c>
      <c r="K25" s="217">
        <v>42848</v>
      </c>
      <c r="L25" s="217">
        <v>118568</v>
      </c>
      <c r="M25" s="20"/>
    </row>
    <row r="26" spans="2:13" ht="15.75">
      <c r="B26" s="12"/>
      <c r="C26" s="54" t="s">
        <v>28</v>
      </c>
      <c r="D26" s="38" t="s">
        <v>33</v>
      </c>
      <c r="E26" s="227">
        <v>3165708</v>
      </c>
      <c r="F26" s="227">
        <v>2560342</v>
      </c>
      <c r="G26" s="227">
        <v>2777665</v>
      </c>
      <c r="H26" s="227">
        <v>2916400</v>
      </c>
      <c r="I26" s="227">
        <v>2447542</v>
      </c>
      <c r="J26" s="227">
        <v>2172448</v>
      </c>
      <c r="K26" s="227">
        <v>1799501</v>
      </c>
      <c r="L26" s="227">
        <v>1950293</v>
      </c>
      <c r="M26" s="20"/>
    </row>
    <row r="27" spans="2:13" ht="16.5" thickBot="1">
      <c r="B27" s="12"/>
      <c r="C27" s="58"/>
      <c r="D27" s="59"/>
      <c r="E27" s="60"/>
      <c r="F27" s="46"/>
      <c r="G27" s="46"/>
      <c r="H27" s="46"/>
      <c r="I27" s="46"/>
      <c r="J27" s="46"/>
      <c r="K27" s="46"/>
      <c r="L27" s="218"/>
      <c r="M27" s="20"/>
    </row>
    <row r="28" spans="2:13" ht="15.75">
      <c r="B28" s="12"/>
      <c r="C28" s="61"/>
      <c r="D28" s="62"/>
      <c r="E28" s="50"/>
      <c r="F28" s="51"/>
      <c r="G28" s="51"/>
      <c r="H28" s="51"/>
      <c r="I28" s="51"/>
      <c r="J28" s="51"/>
      <c r="K28" s="51"/>
      <c r="L28" s="219"/>
      <c r="M28" s="20"/>
    </row>
    <row r="29" spans="2:13" ht="15.75">
      <c r="B29" s="12"/>
      <c r="C29" s="33" t="s">
        <v>34</v>
      </c>
      <c r="D29" s="52"/>
      <c r="E29" s="56"/>
      <c r="F29" s="57"/>
      <c r="G29" s="57"/>
      <c r="H29" s="57"/>
      <c r="I29" s="57"/>
      <c r="J29" s="57"/>
      <c r="K29" s="57"/>
      <c r="L29" s="220"/>
      <c r="M29" s="20"/>
    </row>
    <row r="30" spans="2:13" ht="15.75">
      <c r="B30" s="63"/>
      <c r="C30" s="33" t="s">
        <v>35</v>
      </c>
      <c r="D30" s="34" t="s">
        <v>36</v>
      </c>
      <c r="E30" s="64">
        <v>23352</v>
      </c>
      <c r="F30" s="64">
        <v>118562</v>
      </c>
      <c r="G30" s="64">
        <v>226445</v>
      </c>
      <c r="H30" s="64">
        <v>342149</v>
      </c>
      <c r="I30" s="64">
        <v>335469</v>
      </c>
      <c r="J30" s="64">
        <v>433223</v>
      </c>
      <c r="K30" s="64">
        <v>565929</v>
      </c>
      <c r="L30" s="221">
        <v>844514</v>
      </c>
      <c r="M30" s="20"/>
    </row>
    <row r="31" spans="2:13" ht="15.75">
      <c r="B31" s="63"/>
      <c r="C31" s="33" t="s">
        <v>37</v>
      </c>
      <c r="D31" s="34" t="s">
        <v>38</v>
      </c>
      <c r="E31" s="64"/>
      <c r="F31" s="64">
        <v>679910</v>
      </c>
      <c r="G31" s="64">
        <v>837955</v>
      </c>
      <c r="H31" s="64">
        <v>785790</v>
      </c>
      <c r="I31" s="64">
        <v>840898</v>
      </c>
      <c r="J31" s="64">
        <v>717853</v>
      </c>
      <c r="K31" s="64">
        <v>703353.6</v>
      </c>
      <c r="L31" s="221">
        <v>687627</v>
      </c>
      <c r="M31" s="20"/>
    </row>
    <row r="32" spans="2:13" ht="15.75">
      <c r="B32" s="65"/>
      <c r="C32" s="66" t="s">
        <v>39</v>
      </c>
      <c r="D32" s="67" t="s">
        <v>40</v>
      </c>
      <c r="E32" s="68"/>
      <c r="F32" s="68">
        <v>679910</v>
      </c>
      <c r="G32" s="68">
        <v>837955</v>
      </c>
      <c r="H32" s="68">
        <v>785790</v>
      </c>
      <c r="I32" s="68">
        <v>840898</v>
      </c>
      <c r="J32" s="68">
        <v>725201</v>
      </c>
      <c r="K32" s="68">
        <v>708333.6</v>
      </c>
      <c r="L32" s="222">
        <v>689776</v>
      </c>
      <c r="M32" s="69"/>
    </row>
    <row r="33" spans="2:13" ht="16.5" thickBot="1">
      <c r="B33" s="63"/>
      <c r="C33" s="70"/>
      <c r="D33" s="71"/>
      <c r="E33" s="72"/>
      <c r="F33" s="73"/>
      <c r="G33" s="73"/>
      <c r="H33" s="74"/>
      <c r="I33" s="73"/>
      <c r="J33" s="73"/>
      <c r="K33" s="73"/>
      <c r="L33" s="223"/>
      <c r="M33" s="20"/>
    </row>
    <row r="34" spans="2:13" ht="16.5" thickBot="1">
      <c r="B34" s="63"/>
      <c r="C34" s="29"/>
      <c r="D34" s="75"/>
      <c r="E34" s="31"/>
      <c r="F34" s="32"/>
      <c r="G34" s="32"/>
      <c r="H34" s="32"/>
      <c r="I34" s="32"/>
      <c r="J34" s="32"/>
      <c r="K34" s="32"/>
      <c r="L34" s="224"/>
      <c r="M34" s="20"/>
    </row>
    <row r="35" spans="2:13" ht="17.25" thickBot="1" thickTop="1">
      <c r="B35" s="63"/>
      <c r="C35" s="33" t="s">
        <v>41</v>
      </c>
      <c r="D35" s="38" t="s">
        <v>42</v>
      </c>
      <c r="E35" s="39">
        <v>5614042</v>
      </c>
      <c r="F35" s="40">
        <v>6893934</v>
      </c>
      <c r="G35" s="40">
        <v>8540669</v>
      </c>
      <c r="H35" s="40">
        <v>10087434</v>
      </c>
      <c r="I35" s="40">
        <v>11393499</v>
      </c>
      <c r="J35" s="40">
        <v>13528590</v>
      </c>
      <c r="K35" s="40">
        <v>15270126</v>
      </c>
      <c r="L35" s="226">
        <v>17180604</v>
      </c>
      <c r="M35" s="20"/>
    </row>
    <row r="36" spans="2:13" ht="16.5" thickTop="1">
      <c r="B36" s="76"/>
      <c r="C36" s="77"/>
      <c r="D36" s="5"/>
      <c r="E36" s="1"/>
      <c r="F36" s="1"/>
      <c r="G36" s="1"/>
      <c r="H36" s="1"/>
      <c r="I36" s="1"/>
      <c r="J36" s="1"/>
      <c r="K36" s="1"/>
      <c r="L36" s="1"/>
      <c r="M36" s="20"/>
    </row>
    <row r="37" spans="2:13" ht="15.75">
      <c r="B37" s="63"/>
      <c r="C37" s="78" t="s">
        <v>43</v>
      </c>
      <c r="D37" s="79"/>
      <c r="E37" s="200">
        <f aca="true" t="shared" si="1" ref="E37:L37">+E10/E35</f>
        <v>0</v>
      </c>
      <c r="F37" s="200">
        <f t="shared" si="1"/>
        <v>-0.04710690659353571</v>
      </c>
      <c r="G37" s="200">
        <f t="shared" si="1"/>
        <v>-0.06246208581552569</v>
      </c>
      <c r="H37" s="200">
        <f t="shared" si="1"/>
        <v>-0.08188234896100345</v>
      </c>
      <c r="I37" s="200">
        <f t="shared" si="1"/>
        <v>-0.05508553605876474</v>
      </c>
      <c r="J37" s="200">
        <f t="shared" si="1"/>
        <v>-0.02900021384342344</v>
      </c>
      <c r="K37" s="200">
        <f t="shared" si="1"/>
        <v>-0.04048624091248494</v>
      </c>
      <c r="L37" s="200">
        <f t="shared" si="1"/>
        <v>-0.08933288957710683</v>
      </c>
      <c r="M37" s="20"/>
    </row>
    <row r="38" spans="2:13" ht="16.5" thickBot="1">
      <c r="B38" s="80"/>
      <c r="C38" s="81"/>
      <c r="D38" s="82"/>
      <c r="E38" s="409">
        <f>+E18/E35</f>
        <v>0.873736961711366</v>
      </c>
      <c r="F38" s="409">
        <f>+F18/F35</f>
        <v>0.7365663785002874</v>
      </c>
      <c r="G38" s="409">
        <f aca="true" t="shared" si="2" ref="G38:L38">+G18/G35</f>
        <v>0.6402745499210893</v>
      </c>
      <c r="H38" s="409">
        <f t="shared" si="2"/>
        <v>0.620352906398198</v>
      </c>
      <c r="I38" s="409">
        <f t="shared" si="2"/>
        <v>0.6111148120520308</v>
      </c>
      <c r="J38" s="409">
        <f t="shared" si="2"/>
        <v>0.5425135213647542</v>
      </c>
      <c r="K38" s="409">
        <f t="shared" si="2"/>
        <v>0.5208403650369355</v>
      </c>
      <c r="L38" s="409">
        <f t="shared" si="2"/>
        <v>0.5572436219355268</v>
      </c>
      <c r="M38" s="84"/>
    </row>
    <row r="39" ht="13.5" thickTop="1"/>
    <row r="40" spans="6:12" ht="12.75">
      <c r="F40" s="200"/>
      <c r="G40" s="200"/>
      <c r="H40" s="200"/>
      <c r="I40" s="200"/>
      <c r="J40" s="200"/>
      <c r="K40" s="200"/>
      <c r="L40" s="200"/>
    </row>
    <row r="41" spans="2:13" ht="15">
      <c r="B41" s="284" t="s">
        <v>214</v>
      </c>
      <c r="C41" s="354"/>
      <c r="D41" s="286"/>
      <c r="E41" s="286"/>
      <c r="F41" s="286"/>
      <c r="G41" s="286"/>
      <c r="H41" s="286"/>
      <c r="I41" s="286"/>
      <c r="J41" s="286"/>
      <c r="K41" s="286"/>
      <c r="L41" s="286"/>
      <c r="M41" s="364"/>
    </row>
    <row r="42" spans="2:13" ht="15.75">
      <c r="B42" s="355"/>
      <c r="C42" s="356" t="s">
        <v>215</v>
      </c>
      <c r="D42" s="35"/>
      <c r="E42" s="294">
        <f aca="true" t="shared" si="3" ref="E42:K42">IF(E10="M",0,E10)-IF(E11="M",0,E11)-IF(E12="M",0,E12)-IF(E13="M",0,E13)-IF(E14="M",0,E14)</f>
        <v>0</v>
      </c>
      <c r="F42" s="294">
        <f t="shared" si="3"/>
        <v>0</v>
      </c>
      <c r="G42" s="294">
        <f t="shared" si="3"/>
        <v>0</v>
      </c>
      <c r="H42" s="294">
        <f t="shared" si="3"/>
        <v>0</v>
      </c>
      <c r="I42" s="294">
        <f t="shared" si="3"/>
        <v>0</v>
      </c>
      <c r="J42" s="294">
        <f t="shared" si="3"/>
        <v>1.4551915228366852E-11</v>
      </c>
      <c r="K42" s="294">
        <f t="shared" si="3"/>
        <v>0</v>
      </c>
      <c r="L42" s="294">
        <f>IF(L10="M",0,L10)-IF(L11="M",0,L11)-IF(L12="M",0,L12)-IF(L13="M",0,L13)-IF(L14="M",0,L14)</f>
        <v>0</v>
      </c>
      <c r="M42" s="365"/>
    </row>
    <row r="43" spans="2:13" ht="15.75">
      <c r="B43" s="357"/>
      <c r="C43" s="356" t="s">
        <v>216</v>
      </c>
      <c r="D43" s="35"/>
      <c r="E43" s="294">
        <f aca="true" t="shared" si="4" ref="E43:K43">IF(E18="M",0,E18)-IF(E20="M",0,E20)-IF(E21="M",0,E21)-IF(E24="M",0,E24)</f>
        <v>0</v>
      </c>
      <c r="F43" s="294">
        <f t="shared" si="4"/>
        <v>0</v>
      </c>
      <c r="G43" s="294">
        <f t="shared" si="4"/>
        <v>0</v>
      </c>
      <c r="H43" s="294">
        <f t="shared" si="4"/>
        <v>0</v>
      </c>
      <c r="I43" s="294">
        <f t="shared" si="4"/>
        <v>0</v>
      </c>
      <c r="J43" s="294">
        <f t="shared" si="4"/>
        <v>0</v>
      </c>
      <c r="K43" s="294">
        <f t="shared" si="4"/>
        <v>0</v>
      </c>
      <c r="L43" s="294">
        <f>IF(L18="M",0,L18)-IF(L20="M",0,L20)-IF(L21="M",0,L21)-IF(L24="M",0,L24)</f>
        <v>0</v>
      </c>
      <c r="M43" s="365"/>
    </row>
    <row r="44" spans="2:13" ht="15.75">
      <c r="B44" s="357"/>
      <c r="C44" s="356" t="s">
        <v>217</v>
      </c>
      <c r="D44" s="35"/>
      <c r="E44" s="294">
        <f aca="true" t="shared" si="5" ref="E44:K44">IF(E21="M",0,E21)-IF(E22="M",0,E22)-IF(E23="M",0,E23)</f>
        <v>0</v>
      </c>
      <c r="F44" s="294">
        <f t="shared" si="5"/>
        <v>0</v>
      </c>
      <c r="G44" s="294">
        <f t="shared" si="5"/>
        <v>0</v>
      </c>
      <c r="H44" s="294">
        <f t="shared" si="5"/>
        <v>0</v>
      </c>
      <c r="I44" s="294">
        <f t="shared" si="5"/>
        <v>0</v>
      </c>
      <c r="J44" s="294">
        <f t="shared" si="5"/>
        <v>0</v>
      </c>
      <c r="K44" s="294">
        <f t="shared" si="5"/>
        <v>0</v>
      </c>
      <c r="L44" s="294">
        <f>IF(L21="M",0,L21)-IF(L22="M",0,L22)-IF(L23="M",0,L23)</f>
        <v>0</v>
      </c>
      <c r="M44" s="365"/>
    </row>
    <row r="45" spans="2:13" ht="15.75">
      <c r="B45" s="358"/>
      <c r="C45" s="359" t="s">
        <v>218</v>
      </c>
      <c r="D45" s="360"/>
      <c r="E45" s="361">
        <f aca="true" t="shared" si="6" ref="E45:K45">IF(E24="M",0,E24)-IF(E25="M",0,E25)-IF(E26="M",0,E26)</f>
        <v>0</v>
      </c>
      <c r="F45" s="361">
        <f t="shared" si="6"/>
        <v>0</v>
      </c>
      <c r="G45" s="361">
        <f t="shared" si="6"/>
        <v>0</v>
      </c>
      <c r="H45" s="361">
        <f t="shared" si="6"/>
        <v>0</v>
      </c>
      <c r="I45" s="361">
        <f t="shared" si="6"/>
        <v>0</v>
      </c>
      <c r="J45" s="361">
        <f t="shared" si="6"/>
        <v>0</v>
      </c>
      <c r="K45" s="361">
        <f t="shared" si="6"/>
        <v>0</v>
      </c>
      <c r="L45" s="361">
        <f>IF(L24="M",0,L24)-IF(L25="M",0,L25)-IF(L26="M",0,L26)</f>
        <v>0</v>
      </c>
      <c r="M45" s="366"/>
    </row>
    <row r="48" spans="5:12" ht="12.75">
      <c r="E48" s="200">
        <f>+ABS('Table 3A'!D35/'Table 1'!E35)</f>
        <v>0</v>
      </c>
      <c r="F48" s="200">
        <f>+ABS('Table 3A'!E35/'Table 1'!F35)</f>
        <v>0.0015303446479179724</v>
      </c>
      <c r="G48" s="200">
        <f>+ABS('Table 3A'!F35/'Table 1'!G35)</f>
        <v>0.005413159086249559</v>
      </c>
      <c r="H48" s="200">
        <f>+ABS('Table 3A'!G35/'Table 1'!H35)</f>
        <v>0.00030600357921459616</v>
      </c>
      <c r="I48" s="200">
        <f>+ABS('Table 3A'!H35/'Table 1'!I35)</f>
        <v>0.0034782115660869106</v>
      </c>
      <c r="J48" s="200">
        <f>+ABS('Table 3A'!I35/'Table 1'!J35)</f>
        <v>0.0002990701174327658</v>
      </c>
      <c r="K48" s="200">
        <f>+ABS('Table 3A'!J35/'Table 1'!K35)</f>
        <v>0.00016967770927364974</v>
      </c>
      <c r="L48" s="200">
        <f>+ABS('Table 3A'!K35/'Table 1'!L35)</f>
        <v>0.004589128531220506</v>
      </c>
    </row>
    <row r="50" spans="5:12" ht="12.75">
      <c r="E50" s="170">
        <f>+E35*0.005</f>
        <v>28070.21</v>
      </c>
      <c r="F50" s="170">
        <f aca="true" t="shared" si="7" ref="F50:L50">+F35*0.005</f>
        <v>34469.67</v>
      </c>
      <c r="G50" s="170">
        <f t="shared" si="7"/>
        <v>42703.345</v>
      </c>
      <c r="H50" s="170">
        <f t="shared" si="7"/>
        <v>50437.17</v>
      </c>
      <c r="I50" s="170">
        <f t="shared" si="7"/>
        <v>56967.495</v>
      </c>
      <c r="J50" s="170">
        <f t="shared" si="7"/>
        <v>67642.95</v>
      </c>
      <c r="K50" s="170">
        <f t="shared" si="7"/>
        <v>76350.63</v>
      </c>
      <c r="L50" s="170">
        <f t="shared" si="7"/>
        <v>85903.02</v>
      </c>
    </row>
  </sheetData>
  <conditionalFormatting sqref="E11:L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/>
  <pageMargins left="0.75" right="0.75" top="1" bottom="1" header="0.5" footer="0.5"/>
  <pageSetup fitToHeight="1" fitToWidth="1" horizontalDpi="600" verticalDpi="600" orientation="landscape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65" zoomScaleNormal="65" workbookViewId="0" topLeftCell="A1">
      <selection activeCell="F12" sqref="F12"/>
    </sheetView>
  </sheetViews>
  <sheetFormatPr defaultColWidth="9.140625" defaultRowHeight="12.75"/>
  <cols>
    <col min="3" max="3" width="85.7109375" style="0" customWidth="1"/>
    <col min="4" max="11" width="12.00390625" style="0" customWidth="1"/>
    <col min="12" max="12" width="123.00390625" style="0" customWidth="1"/>
  </cols>
  <sheetData>
    <row r="1" spans="2:13" ht="18">
      <c r="B1" s="85"/>
      <c r="C1" s="86" t="s">
        <v>44</v>
      </c>
      <c r="D1" s="3"/>
      <c r="E1" s="1"/>
      <c r="F1" s="1"/>
      <c r="G1" s="1"/>
      <c r="H1" s="1"/>
      <c r="I1" s="1"/>
      <c r="J1" s="1"/>
      <c r="K1" s="1"/>
      <c r="L1" s="1"/>
      <c r="M1" s="1"/>
    </row>
    <row r="2" spans="2:13" ht="32.25" thickBot="1">
      <c r="B2" s="85"/>
      <c r="C2" s="87"/>
      <c r="D2" s="88"/>
      <c r="E2" s="1"/>
      <c r="F2" s="1"/>
      <c r="G2" s="1"/>
      <c r="H2" s="1"/>
      <c r="I2" s="1"/>
      <c r="J2" s="1"/>
      <c r="K2" s="1"/>
      <c r="L2" s="1"/>
      <c r="M2" s="1"/>
    </row>
    <row r="3" spans="2:13" ht="15.75" thickTop="1">
      <c r="B3" s="89"/>
      <c r="C3" s="90"/>
      <c r="D3" s="91"/>
      <c r="E3" s="92"/>
      <c r="F3" s="92"/>
      <c r="G3" s="92"/>
      <c r="H3" s="92"/>
      <c r="I3" s="92"/>
      <c r="J3" s="92"/>
      <c r="K3" s="92"/>
      <c r="L3" s="92"/>
      <c r="M3" s="93"/>
    </row>
    <row r="4" spans="2:13" ht="15">
      <c r="B4" s="94"/>
      <c r="C4" s="13" t="s">
        <v>1</v>
      </c>
      <c r="D4" s="415" t="s">
        <v>2</v>
      </c>
      <c r="E4" s="416"/>
      <c r="F4" s="416"/>
      <c r="G4" s="416"/>
      <c r="H4" s="416"/>
      <c r="I4" s="416"/>
      <c r="J4" s="416"/>
      <c r="K4" s="416"/>
      <c r="L4" s="95"/>
      <c r="M4" s="96"/>
    </row>
    <row r="5" spans="2:13" ht="15.75">
      <c r="B5" s="94"/>
      <c r="C5" s="21" t="s">
        <v>3</v>
      </c>
      <c r="D5" s="23">
        <v>1995</v>
      </c>
      <c r="E5" s="23">
        <v>1996</v>
      </c>
      <c r="F5" s="23">
        <v>1997</v>
      </c>
      <c r="G5" s="23">
        <v>1998</v>
      </c>
      <c r="H5" s="23">
        <v>1999</v>
      </c>
      <c r="I5" s="23">
        <v>2000</v>
      </c>
      <c r="J5" s="23">
        <v>2001</v>
      </c>
      <c r="K5" s="23">
        <v>2002</v>
      </c>
      <c r="L5" s="97"/>
      <c r="M5" s="96"/>
    </row>
    <row r="6" spans="2:13" ht="15.75">
      <c r="B6" s="94"/>
      <c r="C6" s="24" t="s">
        <v>137</v>
      </c>
      <c r="D6" s="25" t="s">
        <v>6</v>
      </c>
      <c r="E6" s="25" t="s">
        <v>6</v>
      </c>
      <c r="F6" s="25" t="s">
        <v>6</v>
      </c>
      <c r="G6" s="25" t="s">
        <v>6</v>
      </c>
      <c r="H6" s="25" t="s">
        <v>6</v>
      </c>
      <c r="I6" s="25" t="s">
        <v>6</v>
      </c>
      <c r="J6" s="25" t="s">
        <v>6</v>
      </c>
      <c r="K6" s="25" t="s">
        <v>6</v>
      </c>
      <c r="L6" s="98"/>
      <c r="M6" s="96"/>
    </row>
    <row r="7" spans="2:13" ht="16.5" thickBot="1">
      <c r="B7" s="94"/>
      <c r="C7" s="99"/>
      <c r="D7" s="100"/>
      <c r="E7" s="100"/>
      <c r="F7" s="100"/>
      <c r="G7" s="100"/>
      <c r="H7" s="100"/>
      <c r="I7" s="100"/>
      <c r="J7" s="100"/>
      <c r="K7" s="212"/>
      <c r="L7" s="38"/>
      <c r="M7" s="96"/>
    </row>
    <row r="8" spans="2:13" ht="17.25" thickBot="1" thickTop="1">
      <c r="B8" s="94"/>
      <c r="C8" s="102" t="s">
        <v>45</v>
      </c>
      <c r="D8" s="103"/>
      <c r="E8" s="103">
        <v>77085</v>
      </c>
      <c r="F8" s="103">
        <v>-177617</v>
      </c>
      <c r="G8" s="103">
        <v>-540191</v>
      </c>
      <c r="H8" s="103">
        <v>-328319</v>
      </c>
      <c r="I8" s="103">
        <v>-367790</v>
      </c>
      <c r="J8" s="103">
        <v>-402941</v>
      </c>
      <c r="K8" s="236">
        <v>-1469610</v>
      </c>
      <c r="L8" s="104"/>
      <c r="M8" s="105"/>
    </row>
    <row r="9" spans="2:13" ht="16.5" thickTop="1">
      <c r="B9" s="94"/>
      <c r="C9" s="106" t="s">
        <v>46</v>
      </c>
      <c r="D9" s="107"/>
      <c r="E9" s="108"/>
      <c r="F9" s="108"/>
      <c r="G9" s="108"/>
      <c r="H9" s="108"/>
      <c r="I9" s="108"/>
      <c r="J9" s="108"/>
      <c r="K9" s="237"/>
      <c r="L9" s="109"/>
      <c r="M9" s="110"/>
    </row>
    <row r="10" spans="2:13" ht="15.75">
      <c r="B10" s="94"/>
      <c r="C10" s="106"/>
      <c r="D10" s="111"/>
      <c r="E10" s="112"/>
      <c r="F10" s="112"/>
      <c r="G10" s="112"/>
      <c r="H10" s="112"/>
      <c r="I10" s="112"/>
      <c r="J10" s="127"/>
      <c r="K10" s="238"/>
      <c r="L10" s="113"/>
      <c r="M10" s="110"/>
    </row>
    <row r="11" spans="2:13" ht="15">
      <c r="B11" s="94"/>
      <c r="C11" s="114" t="s">
        <v>47</v>
      </c>
      <c r="D11" s="115">
        <f aca="true" t="shared" si="0" ref="D11:I11">+SUM(D12:D16)</f>
        <v>0</v>
      </c>
      <c r="E11" s="115">
        <f t="shared" si="0"/>
        <v>-192727</v>
      </c>
      <c r="F11" s="115">
        <f>+SUM(F12:F16)</f>
        <v>-186088</v>
      </c>
      <c r="G11" s="115">
        <f>+SUM(G12:G16)</f>
        <v>-55325.181818181816</v>
      </c>
      <c r="H11" s="115">
        <f t="shared" si="0"/>
        <v>-83555</v>
      </c>
      <c r="I11" s="115">
        <f t="shared" si="0"/>
        <v>-77508</v>
      </c>
      <c r="J11" s="115">
        <f>+SUM(J12:J16)</f>
        <v>-24965</v>
      </c>
      <c r="K11" s="229">
        <f>SUM(K12:K16)</f>
        <v>71266</v>
      </c>
      <c r="L11" s="116"/>
      <c r="M11" s="110"/>
    </row>
    <row r="12" spans="2:13" ht="15">
      <c r="B12" s="94"/>
      <c r="C12" s="114" t="s">
        <v>48</v>
      </c>
      <c r="D12" s="117"/>
      <c r="E12" s="118">
        <v>12548</v>
      </c>
      <c r="F12" s="118">
        <v>23521</v>
      </c>
      <c r="G12" s="118">
        <v>9239</v>
      </c>
      <c r="H12" s="118">
        <v>13798</v>
      </c>
      <c r="I12" s="118">
        <v>16794</v>
      </c>
      <c r="J12" s="118">
        <v>20492</v>
      </c>
      <c r="K12" s="229">
        <v>12484</v>
      </c>
      <c r="L12" s="116" t="s">
        <v>49</v>
      </c>
      <c r="M12" s="110"/>
    </row>
    <row r="13" spans="2:13" ht="15">
      <c r="B13" s="94"/>
      <c r="C13" s="114" t="s">
        <v>50</v>
      </c>
      <c r="D13" s="119"/>
      <c r="E13" s="118">
        <v>-52608</v>
      </c>
      <c r="F13" s="118">
        <v>-67158</v>
      </c>
      <c r="G13" s="118">
        <v>-56221</v>
      </c>
      <c r="H13" s="118">
        <v>-34996</v>
      </c>
      <c r="I13" s="118">
        <v>-83437</v>
      </c>
      <c r="J13" s="118">
        <v>-26473</v>
      </c>
      <c r="K13" s="229">
        <v>-25090</v>
      </c>
      <c r="L13" s="116"/>
      <c r="M13" s="110"/>
    </row>
    <row r="14" spans="2:13" ht="15">
      <c r="B14" s="94"/>
      <c r="C14" s="114" t="s">
        <v>51</v>
      </c>
      <c r="D14" s="119"/>
      <c r="E14" s="118">
        <v>62191</v>
      </c>
      <c r="F14" s="118">
        <v>25728</v>
      </c>
      <c r="G14" s="118">
        <v>49248</v>
      </c>
      <c r="H14" s="118">
        <v>12252</v>
      </c>
      <c r="I14" s="118">
        <v>7614</v>
      </c>
      <c r="J14" s="118">
        <v>10996</v>
      </c>
      <c r="K14" s="229">
        <v>107849</v>
      </c>
      <c r="L14" s="116"/>
      <c r="M14" s="110"/>
    </row>
    <row r="15" spans="2:13" ht="15">
      <c r="B15" s="94"/>
      <c r="C15" s="114" t="s">
        <v>52</v>
      </c>
      <c r="D15" s="119"/>
      <c r="E15" s="118">
        <v>-212102</v>
      </c>
      <c r="F15" s="118">
        <v>-173237</v>
      </c>
      <c r="G15" s="118">
        <v>-67637</v>
      </c>
      <c r="H15" s="118">
        <v>-73727</v>
      </c>
      <c r="I15" s="118">
        <v>-21055</v>
      </c>
      <c r="J15" s="118">
        <v>-29736</v>
      </c>
      <c r="K15" s="229">
        <v>-23523</v>
      </c>
      <c r="L15" s="120"/>
      <c r="M15" s="110"/>
    </row>
    <row r="16" spans="2:13" ht="15">
      <c r="B16" s="94"/>
      <c r="C16" s="114" t="s">
        <v>53</v>
      </c>
      <c r="D16" s="119"/>
      <c r="E16" s="121">
        <v>-2756</v>
      </c>
      <c r="F16" s="121">
        <v>5058</v>
      </c>
      <c r="G16" s="121">
        <v>10045.818181818182</v>
      </c>
      <c r="H16" s="121">
        <v>-882</v>
      </c>
      <c r="I16" s="121">
        <v>2576</v>
      </c>
      <c r="J16" s="121">
        <v>-244</v>
      </c>
      <c r="K16" s="230">
        <v>-454</v>
      </c>
      <c r="L16" s="116"/>
      <c r="M16" s="110"/>
    </row>
    <row r="17" spans="2:13" ht="15">
      <c r="B17" s="94"/>
      <c r="C17" s="123" t="s">
        <v>54</v>
      </c>
      <c r="D17" s="124"/>
      <c r="E17" s="124"/>
      <c r="F17" s="124"/>
      <c r="G17" s="124"/>
      <c r="H17" s="124"/>
      <c r="I17" s="124"/>
      <c r="J17" s="124"/>
      <c r="K17" s="231"/>
      <c r="L17" s="125"/>
      <c r="M17" s="110"/>
    </row>
    <row r="18" spans="2:13" ht="15">
      <c r="B18" s="94"/>
      <c r="C18" s="123" t="s">
        <v>55</v>
      </c>
      <c r="D18" s="124"/>
      <c r="E18" s="124"/>
      <c r="F18" s="124"/>
      <c r="G18" s="124"/>
      <c r="H18" s="124"/>
      <c r="I18" s="124"/>
      <c r="J18" s="124"/>
      <c r="K18" s="231"/>
      <c r="L18" s="125"/>
      <c r="M18" s="110"/>
    </row>
    <row r="19" spans="2:13" ht="15">
      <c r="B19" s="94"/>
      <c r="C19" s="123" t="s">
        <v>80</v>
      </c>
      <c r="D19" s="124"/>
      <c r="E19" s="124">
        <v>223</v>
      </c>
      <c r="F19" s="124">
        <v>2773</v>
      </c>
      <c r="G19" s="124">
        <v>1160</v>
      </c>
      <c r="H19" s="124">
        <v>1111</v>
      </c>
      <c r="I19" s="124">
        <v>1328</v>
      </c>
      <c r="J19" s="124">
        <v>-1661</v>
      </c>
      <c r="K19" s="231">
        <v>-1266</v>
      </c>
      <c r="L19" s="125" t="s">
        <v>56</v>
      </c>
      <c r="M19" s="110"/>
    </row>
    <row r="20" spans="2:13" ht="15">
      <c r="B20" s="94"/>
      <c r="C20" s="114"/>
      <c r="D20" s="126"/>
      <c r="E20" s="127"/>
      <c r="F20" s="127"/>
      <c r="G20" s="127"/>
      <c r="H20" s="127"/>
      <c r="I20" s="127"/>
      <c r="J20" s="132"/>
      <c r="K20" s="234"/>
      <c r="L20" s="116"/>
      <c r="M20" s="110"/>
    </row>
    <row r="21" spans="2:13" ht="15">
      <c r="B21" s="94"/>
      <c r="C21" s="114" t="s">
        <v>57</v>
      </c>
      <c r="D21" s="128"/>
      <c r="E21" s="129">
        <v>-103900</v>
      </c>
      <c r="F21" s="129">
        <v>0</v>
      </c>
      <c r="G21" s="129">
        <v>0</v>
      </c>
      <c r="H21" s="129">
        <v>457</v>
      </c>
      <c r="I21" s="129">
        <v>54657</v>
      </c>
      <c r="J21" s="129">
        <v>2492</v>
      </c>
      <c r="K21" s="229">
        <v>11287</v>
      </c>
      <c r="L21" s="116"/>
      <c r="M21" s="110"/>
    </row>
    <row r="22" spans="1:13" ht="15">
      <c r="A22" s="170"/>
      <c r="B22" s="94"/>
      <c r="C22" s="114"/>
      <c r="D22" s="126"/>
      <c r="E22" s="127"/>
      <c r="F22" s="127"/>
      <c r="G22" s="127"/>
      <c r="H22" s="127"/>
      <c r="I22" s="127"/>
      <c r="J22" s="132"/>
      <c r="K22" s="205"/>
      <c r="L22" s="116"/>
      <c r="M22" s="110"/>
    </row>
    <row r="23" spans="2:13" ht="15">
      <c r="B23" s="94"/>
      <c r="C23" s="114" t="s">
        <v>58</v>
      </c>
      <c r="D23" s="119"/>
      <c r="E23" s="115">
        <f aca="true" t="shared" si="1" ref="E23:J23">+E24+E25+E26</f>
        <v>16993</v>
      </c>
      <c r="F23" s="115">
        <f t="shared" si="1"/>
        <v>4551</v>
      </c>
      <c r="G23" s="115">
        <f t="shared" si="1"/>
        <v>24693</v>
      </c>
      <c r="H23" s="115">
        <f t="shared" si="1"/>
        <v>10437</v>
      </c>
      <c r="I23" s="115">
        <f t="shared" si="1"/>
        <v>27048</v>
      </c>
      <c r="J23" s="115">
        <f t="shared" si="1"/>
        <v>40019</v>
      </c>
      <c r="K23" s="229">
        <f>SUM(K24:K26)</f>
        <v>42219</v>
      </c>
      <c r="L23" s="116"/>
      <c r="M23" s="110"/>
    </row>
    <row r="24" spans="2:13" ht="15">
      <c r="B24" s="94"/>
      <c r="C24" s="123" t="s">
        <v>54</v>
      </c>
      <c r="D24" s="124"/>
      <c r="E24" s="124">
        <v>0</v>
      </c>
      <c r="F24" s="124">
        <v>0</v>
      </c>
      <c r="G24" s="124">
        <v>0</v>
      </c>
      <c r="H24" s="124">
        <v>0</v>
      </c>
      <c r="I24" s="124">
        <v>0</v>
      </c>
      <c r="J24" s="124">
        <v>0</v>
      </c>
      <c r="K24" s="231">
        <v>-3435</v>
      </c>
      <c r="L24" s="130" t="s">
        <v>136</v>
      </c>
      <c r="M24" s="110"/>
    </row>
    <row r="25" spans="2:13" ht="15">
      <c r="B25" s="94"/>
      <c r="C25" s="123" t="s">
        <v>55</v>
      </c>
      <c r="D25" s="124"/>
      <c r="E25" s="124">
        <v>7562</v>
      </c>
      <c r="F25" s="124">
        <v>-21818</v>
      </c>
      <c r="G25" s="124">
        <v>13583</v>
      </c>
      <c r="H25" s="124">
        <v>-5016</v>
      </c>
      <c r="I25" s="124">
        <v>5744</v>
      </c>
      <c r="J25" s="124">
        <v>16200</v>
      </c>
      <c r="K25" s="231">
        <v>27352</v>
      </c>
      <c r="L25" s="130" t="s">
        <v>59</v>
      </c>
      <c r="M25" s="110"/>
    </row>
    <row r="26" spans="2:13" ht="15">
      <c r="B26" s="94"/>
      <c r="C26" s="123" t="s">
        <v>80</v>
      </c>
      <c r="D26" s="124"/>
      <c r="E26" s="124">
        <v>9431</v>
      </c>
      <c r="F26" s="124">
        <v>26369</v>
      </c>
      <c r="G26" s="124">
        <v>11110</v>
      </c>
      <c r="H26" s="124">
        <v>15453</v>
      </c>
      <c r="I26" s="124">
        <v>21304</v>
      </c>
      <c r="J26" s="124">
        <v>23819</v>
      </c>
      <c r="K26" s="231">
        <v>18302</v>
      </c>
      <c r="L26" s="130" t="s">
        <v>60</v>
      </c>
      <c r="M26" s="110"/>
    </row>
    <row r="27" spans="2:13" ht="15">
      <c r="B27" s="94"/>
      <c r="C27" s="114" t="s">
        <v>61</v>
      </c>
      <c r="D27" s="119"/>
      <c r="E27" s="121">
        <v>21807</v>
      </c>
      <c r="F27" s="121">
        <v>13863</v>
      </c>
      <c r="G27" s="121">
        <v>-36887</v>
      </c>
      <c r="H27" s="121">
        <v>-3981</v>
      </c>
      <c r="I27" s="121">
        <v>5260</v>
      </c>
      <c r="J27" s="121">
        <v>-20898</v>
      </c>
      <c r="K27" s="229">
        <v>-3571</v>
      </c>
      <c r="L27" s="116"/>
      <c r="M27" s="110"/>
    </row>
    <row r="28" spans="2:13" ht="15">
      <c r="B28" s="94"/>
      <c r="C28" s="123" t="s">
        <v>54</v>
      </c>
      <c r="D28" s="124"/>
      <c r="E28" s="124">
        <v>0</v>
      </c>
      <c r="F28" s="124">
        <v>0</v>
      </c>
      <c r="G28" s="124">
        <v>0</v>
      </c>
      <c r="H28" s="124">
        <v>0</v>
      </c>
      <c r="I28" s="124">
        <v>-878</v>
      </c>
      <c r="J28" s="124">
        <v>-1</v>
      </c>
      <c r="K28" s="231">
        <v>2216</v>
      </c>
      <c r="L28" s="125" t="s">
        <v>62</v>
      </c>
      <c r="M28" s="110"/>
    </row>
    <row r="29" spans="2:13" ht="15">
      <c r="B29" s="94"/>
      <c r="C29" s="123" t="s">
        <v>55</v>
      </c>
      <c r="D29" s="124"/>
      <c r="E29" s="124">
        <v>8944</v>
      </c>
      <c r="F29" s="124">
        <v>-6784</v>
      </c>
      <c r="G29" s="124">
        <v>570</v>
      </c>
      <c r="H29" s="124">
        <v>1982</v>
      </c>
      <c r="I29" s="124">
        <v>-11747</v>
      </c>
      <c r="J29" s="124">
        <v>-8658</v>
      </c>
      <c r="K29" s="231">
        <v>-18414</v>
      </c>
      <c r="L29" s="125" t="s">
        <v>63</v>
      </c>
      <c r="M29" s="110"/>
    </row>
    <row r="30" spans="2:13" ht="15">
      <c r="B30" s="94"/>
      <c r="C30" s="123" t="s">
        <v>80</v>
      </c>
      <c r="D30" s="124"/>
      <c r="E30" s="124"/>
      <c r="F30" s="124"/>
      <c r="G30" s="124"/>
      <c r="H30" s="124"/>
      <c r="I30" s="124"/>
      <c r="J30" s="124">
        <v>-27416</v>
      </c>
      <c r="K30" s="231">
        <v>19317</v>
      </c>
      <c r="L30" s="125" t="s">
        <v>64</v>
      </c>
      <c r="M30" s="110"/>
    </row>
    <row r="31" spans="2:13" ht="15">
      <c r="B31" s="94"/>
      <c r="C31" s="123" t="s">
        <v>83</v>
      </c>
      <c r="D31" s="124"/>
      <c r="E31" s="124">
        <v>0</v>
      </c>
      <c r="F31" s="124">
        <v>0</v>
      </c>
      <c r="G31" s="124">
        <v>-1156</v>
      </c>
      <c r="H31" s="124">
        <v>-319</v>
      </c>
      <c r="I31" s="124">
        <v>-668</v>
      </c>
      <c r="J31" s="124">
        <v>1705</v>
      </c>
      <c r="K31" s="231">
        <v>-8496</v>
      </c>
      <c r="L31" s="125" t="s">
        <v>65</v>
      </c>
      <c r="M31" s="110"/>
    </row>
    <row r="32" spans="2:13" ht="15">
      <c r="B32" s="94"/>
      <c r="C32" s="123" t="s">
        <v>84</v>
      </c>
      <c r="D32" s="124"/>
      <c r="E32" s="124">
        <v>12505</v>
      </c>
      <c r="F32" s="124">
        <v>15283</v>
      </c>
      <c r="G32" s="124">
        <v>-32219</v>
      </c>
      <c r="H32" s="124">
        <v>-12615</v>
      </c>
      <c r="I32" s="124">
        <v>8270</v>
      </c>
      <c r="J32" s="124">
        <v>22485</v>
      </c>
      <c r="K32" s="231">
        <v>1758</v>
      </c>
      <c r="L32" s="125" t="s">
        <v>66</v>
      </c>
      <c r="M32" s="110"/>
    </row>
    <row r="33" spans="2:13" ht="15">
      <c r="B33" s="94"/>
      <c r="C33" s="114"/>
      <c r="D33" s="1"/>
      <c r="E33" s="1"/>
      <c r="F33" s="1"/>
      <c r="G33" s="1"/>
      <c r="H33" s="1"/>
      <c r="I33" s="1"/>
      <c r="J33" s="1"/>
      <c r="K33" s="235"/>
      <c r="L33" s="116"/>
      <c r="M33" s="110"/>
    </row>
    <row r="34" spans="2:13" ht="15">
      <c r="B34" s="94"/>
      <c r="C34" s="114" t="s">
        <v>67</v>
      </c>
      <c r="D34" s="119" t="s">
        <v>68</v>
      </c>
      <c r="E34" s="119" t="s">
        <v>68</v>
      </c>
      <c r="F34" s="119" t="s">
        <v>68</v>
      </c>
      <c r="G34" s="119" t="s">
        <v>68</v>
      </c>
      <c r="H34" s="119" t="s">
        <v>68</v>
      </c>
      <c r="I34" s="119" t="s">
        <v>68</v>
      </c>
      <c r="J34" s="119" t="s">
        <v>68</v>
      </c>
      <c r="K34" s="232" t="s">
        <v>68</v>
      </c>
      <c r="L34" s="116"/>
      <c r="M34" s="110"/>
    </row>
    <row r="35" spans="2:13" ht="15">
      <c r="B35" s="94"/>
      <c r="C35" s="114" t="s">
        <v>69</v>
      </c>
      <c r="D35" s="119"/>
      <c r="E35" s="115">
        <f aca="true" t="shared" si="2" ref="E35:J35">+E36+E37+E38</f>
        <v>-77994.905</v>
      </c>
      <c r="F35" s="115">
        <f t="shared" si="2"/>
        <v>-113970</v>
      </c>
      <c r="G35" s="115">
        <f t="shared" si="2"/>
        <v>-22724.609090909085</v>
      </c>
      <c r="H35" s="115">
        <f t="shared" si="2"/>
        <v>-67188</v>
      </c>
      <c r="I35" s="115">
        <f t="shared" si="2"/>
        <v>-9781</v>
      </c>
      <c r="J35" s="115">
        <f t="shared" si="2"/>
        <v>-115633</v>
      </c>
      <c r="K35" s="229">
        <f>SUM(K36:K38)</f>
        <v>72373</v>
      </c>
      <c r="L35" s="116"/>
      <c r="M35" s="110"/>
    </row>
    <row r="36" spans="2:13" ht="15">
      <c r="B36" s="94"/>
      <c r="C36" s="123" t="s">
        <v>54</v>
      </c>
      <c r="D36" s="124"/>
      <c r="E36" s="124">
        <v>-4164</v>
      </c>
      <c r="F36" s="124">
        <v>6243</v>
      </c>
      <c r="G36" s="124">
        <v>14322.3</v>
      </c>
      <c r="H36" s="124">
        <v>-10700</v>
      </c>
      <c r="I36" s="124">
        <v>4464</v>
      </c>
      <c r="J36" s="124">
        <v>6216</v>
      </c>
      <c r="K36" s="231">
        <v>11881</v>
      </c>
      <c r="L36" s="130" t="s">
        <v>70</v>
      </c>
      <c r="M36" s="110"/>
    </row>
    <row r="37" spans="2:13" ht="15">
      <c r="B37" s="94"/>
      <c r="C37" s="123" t="s">
        <v>55</v>
      </c>
      <c r="D37" s="124"/>
      <c r="E37" s="124">
        <v>-79809</v>
      </c>
      <c r="F37" s="124">
        <v>-115408</v>
      </c>
      <c r="G37" s="124">
        <v>-40185.90909090909</v>
      </c>
      <c r="H37" s="124">
        <v>-62665</v>
      </c>
      <c r="I37" s="124">
        <v>-18463</v>
      </c>
      <c r="J37" s="124">
        <v>-100955</v>
      </c>
      <c r="K37" s="231">
        <v>21944</v>
      </c>
      <c r="L37" s="130" t="s">
        <v>71</v>
      </c>
      <c r="M37" s="110"/>
    </row>
    <row r="38" spans="2:13" ht="15">
      <c r="B38" s="94"/>
      <c r="C38" s="123" t="s">
        <v>80</v>
      </c>
      <c r="D38" s="124"/>
      <c r="E38" s="124">
        <v>5978.094999999999</v>
      </c>
      <c r="F38" s="124">
        <v>-4805</v>
      </c>
      <c r="G38" s="124">
        <v>3139</v>
      </c>
      <c r="H38" s="124">
        <v>6177</v>
      </c>
      <c r="I38" s="124">
        <v>4218</v>
      </c>
      <c r="J38" s="124">
        <v>-20894</v>
      </c>
      <c r="K38" s="231">
        <v>38548</v>
      </c>
      <c r="L38" s="130" t="s">
        <v>72</v>
      </c>
      <c r="M38" s="110"/>
    </row>
    <row r="39" spans="2:13" ht="15">
      <c r="B39" s="76"/>
      <c r="C39" s="123"/>
      <c r="D39" s="131"/>
      <c r="E39" s="132"/>
      <c r="F39" s="132"/>
      <c r="G39" s="132"/>
      <c r="H39" s="132"/>
      <c r="I39" s="132"/>
      <c r="J39" s="132"/>
      <c r="K39" s="201"/>
      <c r="L39" s="116"/>
      <c r="M39" s="110"/>
    </row>
    <row r="40" spans="2:13" ht="15">
      <c r="B40" s="94"/>
      <c r="C40" s="114" t="s">
        <v>73</v>
      </c>
      <c r="D40" s="115">
        <f>+SUM(D41:D54)</f>
        <v>0</v>
      </c>
      <c r="E40" s="115">
        <f aca="true" t="shared" si="3" ref="E40:K40">+SUM(E41:E54)</f>
        <v>-104730</v>
      </c>
      <c r="F40" s="115">
        <f t="shared" si="3"/>
        <v>-53616</v>
      </c>
      <c r="G40" s="115">
        <f t="shared" si="3"/>
        <v>-115325</v>
      </c>
      <c r="H40" s="115">
        <f t="shared" si="3"/>
        <v>-139032</v>
      </c>
      <c r="I40" s="115">
        <f t="shared" si="3"/>
        <v>26454</v>
      </c>
      <c r="J40" s="115">
        <f>+SUM(J41:J54)</f>
        <v>-180598</v>
      </c>
      <c r="K40" s="203">
        <f t="shared" si="3"/>
        <v>-59596</v>
      </c>
      <c r="L40" s="116"/>
      <c r="M40" s="110"/>
    </row>
    <row r="41" spans="2:13" ht="15">
      <c r="B41" s="94"/>
      <c r="C41" s="123" t="s">
        <v>54</v>
      </c>
      <c r="D41" s="124"/>
      <c r="E41" s="124"/>
      <c r="F41" s="124"/>
      <c r="G41" s="124"/>
      <c r="H41" s="124"/>
      <c r="I41" s="124">
        <v>94139</v>
      </c>
      <c r="J41" s="124">
        <v>-78825</v>
      </c>
      <c r="K41" s="228">
        <v>-9289</v>
      </c>
      <c r="L41" s="130" t="s">
        <v>74</v>
      </c>
      <c r="M41" s="110"/>
    </row>
    <row r="42" spans="2:13" ht="15">
      <c r="B42" s="94"/>
      <c r="C42" s="123" t="s">
        <v>55</v>
      </c>
      <c r="D42" s="124"/>
      <c r="E42" s="124">
        <v>-104730</v>
      </c>
      <c r="F42" s="124">
        <v>-53616</v>
      </c>
      <c r="G42" s="124">
        <v>-54470</v>
      </c>
      <c r="H42" s="124">
        <v>-90775</v>
      </c>
      <c r="I42" s="124">
        <v>-42905</v>
      </c>
      <c r="J42" s="124">
        <v>-80113</v>
      </c>
      <c r="K42" s="228">
        <v>-28811</v>
      </c>
      <c r="L42" s="130" t="s">
        <v>76</v>
      </c>
      <c r="M42" s="110"/>
    </row>
    <row r="43" spans="2:13" ht="15">
      <c r="B43" s="94"/>
      <c r="C43" s="123" t="s">
        <v>80</v>
      </c>
      <c r="D43" s="124"/>
      <c r="E43" s="124"/>
      <c r="F43" s="124"/>
      <c r="G43" s="124"/>
      <c r="H43" s="124"/>
      <c r="I43" s="124"/>
      <c r="J43" s="124">
        <v>-3600</v>
      </c>
      <c r="K43" s="204"/>
      <c r="L43" s="130" t="s">
        <v>75</v>
      </c>
      <c r="M43" s="110"/>
    </row>
    <row r="44" spans="2:13" ht="15">
      <c r="B44" s="94"/>
      <c r="C44" s="123" t="s">
        <v>83</v>
      </c>
      <c r="D44" s="124"/>
      <c r="E44" s="124"/>
      <c r="F44" s="124"/>
      <c r="G44" s="124"/>
      <c r="H44" s="124"/>
      <c r="I44" s="124"/>
      <c r="J44" s="124">
        <v>-3000</v>
      </c>
      <c r="K44" s="204"/>
      <c r="L44" s="130" t="s">
        <v>77</v>
      </c>
      <c r="M44" s="110"/>
    </row>
    <row r="45" spans="2:13" ht="15">
      <c r="B45" s="94"/>
      <c r="C45" s="123" t="s">
        <v>84</v>
      </c>
      <c r="D45" s="124"/>
      <c r="E45" s="124"/>
      <c r="F45" s="124"/>
      <c r="G45" s="124">
        <v>-15337</v>
      </c>
      <c r="H45" s="124"/>
      <c r="I45" s="124"/>
      <c r="J45" s="124">
        <v>-2720</v>
      </c>
      <c r="K45" s="204"/>
      <c r="L45" s="130" t="s">
        <v>109</v>
      </c>
      <c r="M45" s="110"/>
    </row>
    <row r="46" spans="2:13" ht="15">
      <c r="B46" s="94"/>
      <c r="C46" s="123" t="s">
        <v>88</v>
      </c>
      <c r="D46" s="124"/>
      <c r="E46" s="124"/>
      <c r="F46" s="124"/>
      <c r="G46" s="124"/>
      <c r="H46" s="124"/>
      <c r="I46" s="124"/>
      <c r="J46" s="124">
        <v>4151</v>
      </c>
      <c r="K46" s="204"/>
      <c r="L46" s="130" t="s">
        <v>78</v>
      </c>
      <c r="M46" s="110"/>
    </row>
    <row r="47" spans="2:13" ht="15">
      <c r="B47" s="94"/>
      <c r="C47" s="123" t="s">
        <v>89</v>
      </c>
      <c r="D47" s="124"/>
      <c r="E47" s="124"/>
      <c r="F47" s="124"/>
      <c r="G47" s="124"/>
      <c r="H47" s="124"/>
      <c r="I47" s="124">
        <v>10101</v>
      </c>
      <c r="J47" s="124">
        <v>-16491</v>
      </c>
      <c r="K47" s="228">
        <v>-6301</v>
      </c>
      <c r="L47" s="130" t="s">
        <v>108</v>
      </c>
      <c r="M47" s="110"/>
    </row>
    <row r="48" spans="2:13" ht="15">
      <c r="B48" s="94"/>
      <c r="C48" s="123" t="s">
        <v>90</v>
      </c>
      <c r="D48" s="124"/>
      <c r="E48" s="124"/>
      <c r="F48" s="124"/>
      <c r="G48" s="124"/>
      <c r="H48" s="124">
        <v>-50000</v>
      </c>
      <c r="I48" s="124"/>
      <c r="J48" s="124"/>
      <c r="K48" s="228">
        <v>47000</v>
      </c>
      <c r="L48" s="130" t="s">
        <v>79</v>
      </c>
      <c r="M48" s="110"/>
    </row>
    <row r="49" spans="2:13" ht="15">
      <c r="B49" s="94"/>
      <c r="C49" s="123" t="s">
        <v>91</v>
      </c>
      <c r="D49" s="124"/>
      <c r="E49" s="124"/>
      <c r="F49" s="124"/>
      <c r="G49" s="124"/>
      <c r="H49" s="124">
        <v>38168</v>
      </c>
      <c r="I49" s="124">
        <v>1600</v>
      </c>
      <c r="J49" s="124"/>
      <c r="K49" s="204"/>
      <c r="L49" s="130" t="s">
        <v>81</v>
      </c>
      <c r="M49" s="110"/>
    </row>
    <row r="50" spans="2:13" ht="15">
      <c r="B50" s="94"/>
      <c r="C50" s="123" t="s">
        <v>92</v>
      </c>
      <c r="D50" s="124"/>
      <c r="E50" s="124"/>
      <c r="F50" s="124"/>
      <c r="G50" s="124"/>
      <c r="H50" s="124">
        <v>-36425</v>
      </c>
      <c r="I50" s="124"/>
      <c r="J50" s="124"/>
      <c r="K50" s="204"/>
      <c r="L50" s="130" t="s">
        <v>128</v>
      </c>
      <c r="M50" s="110"/>
    </row>
    <row r="51" spans="2:13" ht="15">
      <c r="B51" s="94"/>
      <c r="C51" s="123" t="s">
        <v>93</v>
      </c>
      <c r="D51" s="124"/>
      <c r="E51" s="124"/>
      <c r="F51" s="124"/>
      <c r="G51" s="124"/>
      <c r="H51" s="124"/>
      <c r="I51" s="124"/>
      <c r="J51" s="124"/>
      <c r="K51" s="228">
        <v>-110</v>
      </c>
      <c r="L51" s="130" t="s">
        <v>139</v>
      </c>
      <c r="M51" s="110"/>
    </row>
    <row r="52" spans="2:13" ht="15">
      <c r="B52" s="94"/>
      <c r="C52" s="123" t="s">
        <v>94</v>
      </c>
      <c r="D52" s="124"/>
      <c r="E52" s="124"/>
      <c r="F52" s="124"/>
      <c r="G52" s="124">
        <v>-16447</v>
      </c>
      <c r="H52" s="124"/>
      <c r="I52" s="124">
        <v>-36481</v>
      </c>
      <c r="J52" s="124"/>
      <c r="K52" s="228">
        <v>-62085</v>
      </c>
      <c r="L52" s="130" t="s">
        <v>82</v>
      </c>
      <c r="M52" s="110"/>
    </row>
    <row r="53" spans="2:13" ht="15">
      <c r="B53" s="94"/>
      <c r="C53" s="123" t="s">
        <v>95</v>
      </c>
      <c r="D53" s="124"/>
      <c r="E53" s="124"/>
      <c r="F53" s="124"/>
      <c r="G53" s="124">
        <v>-25071</v>
      </c>
      <c r="H53" s="124"/>
      <c r="I53" s="124"/>
      <c r="J53" s="124"/>
      <c r="K53" s="204"/>
      <c r="L53" s="130" t="s">
        <v>110</v>
      </c>
      <c r="M53" s="110"/>
    </row>
    <row r="54" spans="2:13" ht="15">
      <c r="B54" s="94"/>
      <c r="C54" s="123" t="s">
        <v>138</v>
      </c>
      <c r="D54" s="124"/>
      <c r="E54" s="124"/>
      <c r="F54" s="124"/>
      <c r="G54" s="124">
        <v>-4000</v>
      </c>
      <c r="H54" s="124"/>
      <c r="I54" s="124"/>
      <c r="J54" s="124"/>
      <c r="K54" s="204"/>
      <c r="L54" s="130" t="s">
        <v>111</v>
      </c>
      <c r="M54" s="110"/>
    </row>
    <row r="55" spans="2:13" ht="15.75" thickBot="1">
      <c r="B55" s="94"/>
      <c r="C55" s="114"/>
      <c r="D55" s="126"/>
      <c r="E55" s="127"/>
      <c r="F55" s="127"/>
      <c r="G55" s="127"/>
      <c r="H55" s="127"/>
      <c r="I55" s="127"/>
      <c r="J55" s="127"/>
      <c r="K55" s="209"/>
      <c r="L55" s="116"/>
      <c r="M55" s="110"/>
    </row>
    <row r="56" spans="2:13" ht="16.5" thickBot="1" thickTop="1">
      <c r="B56" s="94"/>
      <c r="C56" s="133" t="s">
        <v>85</v>
      </c>
      <c r="D56" s="103">
        <f aca="true" t="shared" si="4" ref="D56:K56">+D8+D11+D21+D23+D27+D35+D40</f>
        <v>0</v>
      </c>
      <c r="E56" s="103">
        <f t="shared" si="4"/>
        <v>-363466.905</v>
      </c>
      <c r="F56" s="103">
        <f t="shared" si="4"/>
        <v>-512877</v>
      </c>
      <c r="G56" s="103">
        <f t="shared" si="4"/>
        <v>-745759.7909090909</v>
      </c>
      <c r="H56" s="103">
        <f t="shared" si="4"/>
        <v>-611181</v>
      </c>
      <c r="I56" s="103">
        <f t="shared" si="4"/>
        <v>-341660</v>
      </c>
      <c r="J56" s="103">
        <f>+J8+J11+J21+J23+J27+J35+J40</f>
        <v>-702524</v>
      </c>
      <c r="K56" s="211">
        <f t="shared" si="4"/>
        <v>-1335632</v>
      </c>
      <c r="L56" s="134"/>
      <c r="M56" s="105"/>
    </row>
    <row r="57" spans="2:13" ht="16.5" thickTop="1">
      <c r="B57" s="94"/>
      <c r="C57" s="135" t="s">
        <v>86</v>
      </c>
      <c r="D57" s="136"/>
      <c r="E57" s="136"/>
      <c r="F57" s="136"/>
      <c r="G57" s="136"/>
      <c r="H57" s="136"/>
      <c r="I57" s="136"/>
      <c r="J57" s="136"/>
      <c r="K57" s="136"/>
      <c r="L57" s="136"/>
      <c r="M57" s="110"/>
    </row>
    <row r="58" spans="2:13" ht="15.75">
      <c r="B58" s="94"/>
      <c r="C58" s="137"/>
      <c r="D58" s="136"/>
      <c r="E58" s="169"/>
      <c r="F58" s="169"/>
      <c r="G58" s="169"/>
      <c r="H58" s="169"/>
      <c r="I58" s="169"/>
      <c r="J58" s="169"/>
      <c r="K58" s="136"/>
      <c r="L58" s="136"/>
      <c r="M58" s="110"/>
    </row>
    <row r="59" spans="2:13" ht="15.75">
      <c r="B59" s="94"/>
      <c r="C59" s="138" t="s">
        <v>43</v>
      </c>
      <c r="D59" s="136"/>
      <c r="E59" s="169"/>
      <c r="F59" s="169"/>
      <c r="G59" s="169"/>
      <c r="H59" s="169"/>
      <c r="I59" s="136"/>
      <c r="J59" s="136"/>
      <c r="K59" s="136"/>
      <c r="L59" s="136"/>
      <c r="M59" s="110"/>
    </row>
    <row r="60" spans="2:13" ht="15.75">
      <c r="B60" s="94"/>
      <c r="C60" s="138" t="s">
        <v>87</v>
      </c>
      <c r="D60" s="136"/>
      <c r="E60" s="136"/>
      <c r="F60" s="169"/>
      <c r="G60" s="169"/>
      <c r="H60" s="169"/>
      <c r="I60" s="136"/>
      <c r="J60" s="136"/>
      <c r="K60" s="136"/>
      <c r="L60" s="136"/>
      <c r="M60" s="110"/>
    </row>
    <row r="61" spans="2:13" ht="13.5" thickBot="1">
      <c r="B61" s="139"/>
      <c r="C61" s="140"/>
      <c r="D61" s="141"/>
      <c r="E61" s="141"/>
      <c r="F61" s="141"/>
      <c r="G61" s="141"/>
      <c r="H61" s="141"/>
      <c r="I61" s="141"/>
      <c r="J61" s="141"/>
      <c r="K61" s="141"/>
      <c r="L61" s="141"/>
      <c r="M61" s="142"/>
    </row>
    <row r="62" ht="13.5" thickTop="1"/>
    <row r="64" spans="1:13" ht="15">
      <c r="A64" s="367"/>
      <c r="B64" s="284" t="s">
        <v>214</v>
      </c>
      <c r="C64" s="285"/>
      <c r="D64" s="286"/>
      <c r="E64" s="286"/>
      <c r="F64" s="286"/>
      <c r="G64" s="286"/>
      <c r="H64" s="286"/>
      <c r="I64" s="286"/>
      <c r="J64" s="286"/>
      <c r="K64" s="286"/>
      <c r="L64" s="286"/>
      <c r="M64" s="364"/>
    </row>
    <row r="65" spans="1:13" ht="23.25">
      <c r="A65" s="367"/>
      <c r="B65" s="368"/>
      <c r="C65" s="289" t="s">
        <v>219</v>
      </c>
      <c r="D65" s="290">
        <f aca="true" t="shared" si="5" ref="D65:J65">IF(D56="M",0,D56)-IF(D8="M",0,D8)-IF(D11="M",0,D11)-IF(D21="M",0,D21)-IF(D23="M",0,D23)-IF(D27="M",0,D27)-IF(D34="M",0,D34)-IF(D35="M",0,D35)-IF(D40="M",0,D40)</f>
        <v>0</v>
      </c>
      <c r="E65" s="290">
        <f t="shared" si="5"/>
        <v>0</v>
      </c>
      <c r="F65" s="290">
        <f t="shared" si="5"/>
        <v>0</v>
      </c>
      <c r="G65" s="290">
        <f t="shared" si="5"/>
        <v>0</v>
      </c>
      <c r="H65" s="290">
        <f t="shared" si="5"/>
        <v>0</v>
      </c>
      <c r="I65" s="290">
        <f t="shared" si="5"/>
        <v>0</v>
      </c>
      <c r="J65" s="290">
        <f t="shared" si="5"/>
        <v>0</v>
      </c>
      <c r="K65" s="290">
        <f>IF(K56="M",0,K56)-IF(K8="M",0,K8)-IF(K11="M",0,K11)-IF(K21="M",0,K21)-IF(K23="M",0,K23)-IF(K27="M",0,K27)-IF(K34="M",0,K34)-IF(K35="M",0,K35)-IF(K40="M",0,K40)</f>
        <v>0</v>
      </c>
      <c r="L65" s="247"/>
      <c r="M65" s="365"/>
    </row>
    <row r="66" spans="1:13" ht="15.75">
      <c r="A66" s="367"/>
      <c r="B66" s="368"/>
      <c r="C66" s="289" t="s">
        <v>220</v>
      </c>
      <c r="D66" s="290">
        <f aca="true" t="shared" si="6" ref="D66:J66">IF(D11="M",0,D11)-IF(D12="M",0,D12)-IF(D13="M",0,D13)-IF(D14="M",0,D14)-IF(D15="M",0,D15)-IF(D16="M",0,D16)</f>
        <v>0</v>
      </c>
      <c r="E66" s="290">
        <f t="shared" si="6"/>
        <v>0</v>
      </c>
      <c r="F66" s="290">
        <f t="shared" si="6"/>
        <v>0</v>
      </c>
      <c r="G66" s="290">
        <f t="shared" si="6"/>
        <v>0</v>
      </c>
      <c r="H66" s="290">
        <f t="shared" si="6"/>
        <v>0</v>
      </c>
      <c r="I66" s="290">
        <f t="shared" si="6"/>
        <v>0</v>
      </c>
      <c r="J66" s="290">
        <f t="shared" si="6"/>
        <v>0</v>
      </c>
      <c r="K66" s="290">
        <f>IF(K11="M",0,K11)-IF(K12="M",0,K12)-IF(K13="M",0,K13)-IF(K14="M",0,K14)-IF(K15="M",0,K15)-IF(K16="M",0,K16)</f>
        <v>0</v>
      </c>
      <c r="L66" s="247"/>
      <c r="M66" s="365"/>
    </row>
    <row r="67" spans="1:13" ht="15.75">
      <c r="A67" s="367"/>
      <c r="B67" s="368"/>
      <c r="C67" s="289" t="s">
        <v>221</v>
      </c>
      <c r="D67" s="290">
        <f aca="true" t="shared" si="7" ref="D67:J67">D40-SUM(D41:D55)</f>
        <v>0</v>
      </c>
      <c r="E67" s="290">
        <f t="shared" si="7"/>
        <v>0</v>
      </c>
      <c r="F67" s="290">
        <f t="shared" si="7"/>
        <v>0</v>
      </c>
      <c r="G67" s="290">
        <f t="shared" si="7"/>
        <v>0</v>
      </c>
      <c r="H67" s="290">
        <f t="shared" si="7"/>
        <v>0</v>
      </c>
      <c r="I67" s="290">
        <f t="shared" si="7"/>
        <v>0</v>
      </c>
      <c r="J67" s="290">
        <f t="shared" si="7"/>
        <v>0</v>
      </c>
      <c r="K67" s="290">
        <f>K40-SUM(K41:K55)</f>
        <v>0</v>
      </c>
      <c r="L67" s="247"/>
      <c r="M67" s="365"/>
    </row>
    <row r="68" spans="1:13" ht="15.75">
      <c r="A68" s="367"/>
      <c r="B68" s="292" t="s">
        <v>222</v>
      </c>
      <c r="C68" s="289"/>
      <c r="D68" s="294"/>
      <c r="E68" s="294"/>
      <c r="F68" s="294"/>
      <c r="G68" s="294"/>
      <c r="H68" s="294"/>
      <c r="I68" s="294"/>
      <c r="J68" s="294"/>
      <c r="K68" s="294"/>
      <c r="L68" s="247"/>
      <c r="M68" s="365"/>
    </row>
    <row r="69" spans="1:13" ht="15.75">
      <c r="A69" s="367"/>
      <c r="B69" s="369"/>
      <c r="C69" s="296" t="s">
        <v>223</v>
      </c>
      <c r="D69" s="361">
        <f>IF('Table 1'!E11="M",0,'Table 1'!E11)-IF('Table 2A'!D56="M",0,'Table 2A'!D56)</f>
        <v>0</v>
      </c>
      <c r="E69" s="361">
        <f>IF('Table 1'!F11="M",0,'Table 1'!F11)-IF('Table 2A'!E56="M",0,'Table 2A'!E56)</f>
        <v>0</v>
      </c>
      <c r="F69" s="361">
        <f>IF('Table 1'!G11="M",0,'Table 1'!G11)-IF('Table 2A'!F56="M",0,'Table 2A'!F56)</f>
        <v>0</v>
      </c>
      <c r="G69" s="361">
        <f>IF('Table 1'!H11="M",0,'Table 1'!H11)-IF('Table 2A'!G56="M",0,'Table 2A'!G56)</f>
        <v>0</v>
      </c>
      <c r="H69" s="361">
        <f>IF('Table 1'!I11="M",0,'Table 1'!I11)-IF('Table 2A'!H56="M",0,'Table 2A'!H56)</f>
        <v>0</v>
      </c>
      <c r="I69" s="361">
        <f>IF('Table 1'!J11="M",0,'Table 1'!J11)-IF('Table 2A'!I56="M",0,'Table 2A'!I56)</f>
        <v>0</v>
      </c>
      <c r="J69" s="361">
        <f>IF('Table 1'!K11="M",0,'Table 1'!K11)-IF('Table 2A'!J56="M",0,'Table 2A'!J56)</f>
        <v>0</v>
      </c>
      <c r="K69" s="361">
        <f>IF('Table 1'!L11="M",0,'Table 1'!L11)-IF('Table 2A'!K56="M",0,'Table 2A'!K56)</f>
        <v>0</v>
      </c>
      <c r="L69" s="298"/>
      <c r="M69" s="366"/>
    </row>
  </sheetData>
  <mergeCells count="1">
    <mergeCell ref="D4:K4"/>
  </mergeCells>
  <printOptions/>
  <pageMargins left="0.75" right="0.75" top="1" bottom="1" header="0.5" footer="0.5"/>
  <pageSetup fitToHeight="1" fitToWidth="1" horizontalDpi="600" verticalDpi="600" orientation="landscape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3"/>
  <sheetViews>
    <sheetView zoomScale="65" zoomScaleNormal="65" workbookViewId="0" topLeftCell="A1">
      <selection activeCell="A1" sqref="A1"/>
    </sheetView>
  </sheetViews>
  <sheetFormatPr defaultColWidth="9.140625" defaultRowHeight="12.75"/>
  <cols>
    <col min="3" max="3" width="83.00390625" style="0" customWidth="1"/>
    <col min="4" max="11" width="12.00390625" style="0" customWidth="1"/>
    <col min="12" max="12" width="38.8515625" style="0" customWidth="1"/>
  </cols>
  <sheetData>
    <row r="1" spans="2:13" ht="18">
      <c r="B1" s="171"/>
      <c r="C1" s="86" t="s">
        <v>112</v>
      </c>
      <c r="D1" s="3"/>
      <c r="E1" s="1"/>
      <c r="F1" s="1"/>
      <c r="G1" s="1"/>
      <c r="H1" s="1"/>
      <c r="I1" s="1"/>
      <c r="J1" s="1"/>
      <c r="K1" s="1"/>
      <c r="L1" s="1"/>
      <c r="M1" s="1"/>
    </row>
    <row r="2" spans="2:13" ht="32.25" thickBot="1">
      <c r="B2" s="171"/>
      <c r="C2" s="87"/>
      <c r="D2" s="88"/>
      <c r="E2" s="1"/>
      <c r="F2" s="1"/>
      <c r="G2" s="1"/>
      <c r="H2" s="1"/>
      <c r="I2" s="1"/>
      <c r="J2" s="1"/>
      <c r="K2" s="1"/>
      <c r="L2" s="1"/>
      <c r="M2" s="1"/>
    </row>
    <row r="3" spans="2:13" ht="15.75" thickTop="1">
      <c r="B3" s="172"/>
      <c r="C3" s="90"/>
      <c r="D3" s="91"/>
      <c r="E3" s="92"/>
      <c r="F3" s="92"/>
      <c r="G3" s="92"/>
      <c r="H3" s="92"/>
      <c r="I3" s="92"/>
      <c r="J3" s="92"/>
      <c r="K3" s="92"/>
      <c r="L3" s="92"/>
      <c r="M3" s="93"/>
    </row>
    <row r="4" spans="2:13" ht="15">
      <c r="B4" s="173"/>
      <c r="C4" s="13" t="s">
        <v>1</v>
      </c>
      <c r="D4" s="415" t="s">
        <v>2</v>
      </c>
      <c r="E4" s="417"/>
      <c r="F4" s="417"/>
      <c r="G4" s="417"/>
      <c r="H4" s="417"/>
      <c r="I4" s="417"/>
      <c r="J4" s="417"/>
      <c r="K4" s="418"/>
      <c r="L4" s="174"/>
      <c r="M4" s="96"/>
    </row>
    <row r="5" spans="2:13" ht="15.75">
      <c r="B5" s="173"/>
      <c r="C5" s="21" t="s">
        <v>3</v>
      </c>
      <c r="D5" s="23">
        <v>1995</v>
      </c>
      <c r="E5" s="23">
        <v>1996</v>
      </c>
      <c r="F5" s="23">
        <v>1997</v>
      </c>
      <c r="G5" s="23">
        <v>1998</v>
      </c>
      <c r="H5" s="23">
        <v>1999</v>
      </c>
      <c r="I5" s="23">
        <v>2000</v>
      </c>
      <c r="J5" s="23">
        <v>2001</v>
      </c>
      <c r="K5" s="23">
        <v>2002</v>
      </c>
      <c r="L5" s="175"/>
      <c r="M5" s="96"/>
    </row>
    <row r="6" spans="2:13" ht="15.75">
      <c r="B6" s="173"/>
      <c r="C6" s="24" t="s">
        <v>137</v>
      </c>
      <c r="D6" s="25" t="s">
        <v>6</v>
      </c>
      <c r="E6" s="25" t="s">
        <v>6</v>
      </c>
      <c r="F6" s="25" t="s">
        <v>6</v>
      </c>
      <c r="G6" s="25" t="s">
        <v>6</v>
      </c>
      <c r="H6" s="25" t="s">
        <v>6</v>
      </c>
      <c r="I6" s="25" t="s">
        <v>6</v>
      </c>
      <c r="J6" s="25" t="s">
        <v>6</v>
      </c>
      <c r="K6" s="25" t="s">
        <v>6</v>
      </c>
      <c r="L6" s="98"/>
      <c r="M6" s="96"/>
    </row>
    <row r="7" spans="2:13" ht="16.5" thickBot="1">
      <c r="B7" s="173"/>
      <c r="C7" s="176"/>
      <c r="D7" s="100"/>
      <c r="E7" s="100"/>
      <c r="F7" s="100"/>
      <c r="G7" s="100"/>
      <c r="H7" s="100"/>
      <c r="I7" s="100"/>
      <c r="J7" s="101"/>
      <c r="K7" s="101"/>
      <c r="L7" s="38"/>
      <c r="M7" s="96"/>
    </row>
    <row r="8" spans="2:13" ht="17.25" thickBot="1" thickTop="1">
      <c r="B8" s="173"/>
      <c r="C8" s="177" t="s">
        <v>113</v>
      </c>
      <c r="D8" s="103" t="s">
        <v>68</v>
      </c>
      <c r="E8" s="103" t="s">
        <v>68</v>
      </c>
      <c r="F8" s="103" t="s">
        <v>68</v>
      </c>
      <c r="G8" s="103" t="s">
        <v>68</v>
      </c>
      <c r="H8" s="103" t="s">
        <v>68</v>
      </c>
      <c r="I8" s="103" t="s">
        <v>68</v>
      </c>
      <c r="J8" s="211" t="s">
        <v>68</v>
      </c>
      <c r="K8" s="211" t="s">
        <v>68</v>
      </c>
      <c r="L8" s="178"/>
      <c r="M8" s="105"/>
    </row>
    <row r="9" spans="2:13" ht="16.5" thickTop="1">
      <c r="B9" s="173"/>
      <c r="C9" s="185" t="s">
        <v>114</v>
      </c>
      <c r="D9" s="107"/>
      <c r="E9" s="108"/>
      <c r="F9" s="108"/>
      <c r="G9" s="108"/>
      <c r="H9" s="108"/>
      <c r="I9" s="108"/>
      <c r="J9" s="108"/>
      <c r="K9" s="210"/>
      <c r="L9" s="179"/>
      <c r="M9" s="110"/>
    </row>
    <row r="10" spans="2:13" ht="15.75">
      <c r="B10" s="173"/>
      <c r="C10" s="185"/>
      <c r="D10" s="111"/>
      <c r="E10" s="112"/>
      <c r="F10" s="112"/>
      <c r="G10" s="112"/>
      <c r="H10" s="112"/>
      <c r="I10" s="112"/>
      <c r="J10" s="127"/>
      <c r="K10" s="205"/>
      <c r="L10" s="113"/>
      <c r="M10" s="110"/>
    </row>
    <row r="11" spans="2:13" ht="15">
      <c r="B11" s="180"/>
      <c r="C11" s="191" t="s">
        <v>47</v>
      </c>
      <c r="D11" s="115" t="s">
        <v>68</v>
      </c>
      <c r="E11" s="115" t="s">
        <v>68</v>
      </c>
      <c r="F11" s="115" t="s">
        <v>68</v>
      </c>
      <c r="G11" s="115" t="s">
        <v>68</v>
      </c>
      <c r="H11" s="115" t="s">
        <v>68</v>
      </c>
      <c r="I11" s="115" t="s">
        <v>68</v>
      </c>
      <c r="J11" s="203" t="s">
        <v>68</v>
      </c>
      <c r="K11" s="203" t="s">
        <v>68</v>
      </c>
      <c r="L11" s="116"/>
      <c r="M11" s="110"/>
    </row>
    <row r="12" spans="2:13" ht="15">
      <c r="B12" s="173"/>
      <c r="C12" s="191" t="s">
        <v>115</v>
      </c>
      <c r="D12" s="119" t="s">
        <v>68</v>
      </c>
      <c r="E12" s="118" t="s">
        <v>68</v>
      </c>
      <c r="F12" s="118" t="s">
        <v>68</v>
      </c>
      <c r="G12" s="118" t="s">
        <v>68</v>
      </c>
      <c r="H12" s="118" t="s">
        <v>68</v>
      </c>
      <c r="I12" s="118" t="s">
        <v>68</v>
      </c>
      <c r="J12" s="203" t="s">
        <v>68</v>
      </c>
      <c r="K12" s="203" t="s">
        <v>68</v>
      </c>
      <c r="L12" s="116"/>
      <c r="M12" s="110"/>
    </row>
    <row r="13" spans="2:13" ht="15">
      <c r="B13" s="173"/>
      <c r="C13" s="191" t="s">
        <v>116</v>
      </c>
      <c r="D13" s="192" t="s">
        <v>68</v>
      </c>
      <c r="E13" s="121" t="s">
        <v>68</v>
      </c>
      <c r="F13" s="121" t="s">
        <v>68</v>
      </c>
      <c r="G13" s="121" t="s">
        <v>68</v>
      </c>
      <c r="H13" s="121" t="s">
        <v>68</v>
      </c>
      <c r="I13" s="121" t="s">
        <v>68</v>
      </c>
      <c r="J13" s="203" t="s">
        <v>68</v>
      </c>
      <c r="K13" s="203" t="s">
        <v>68</v>
      </c>
      <c r="L13" s="116"/>
      <c r="M13" s="110"/>
    </row>
    <row r="14" spans="2:13" ht="15">
      <c r="B14" s="173"/>
      <c r="C14" s="191" t="s">
        <v>53</v>
      </c>
      <c r="D14" s="193" t="s">
        <v>68</v>
      </c>
      <c r="E14" s="122" t="s">
        <v>68</v>
      </c>
      <c r="F14" s="122" t="s">
        <v>68</v>
      </c>
      <c r="G14" s="122" t="s">
        <v>68</v>
      </c>
      <c r="H14" s="122" t="s">
        <v>68</v>
      </c>
      <c r="I14" s="122" t="s">
        <v>68</v>
      </c>
      <c r="J14" s="203" t="s">
        <v>68</v>
      </c>
      <c r="K14" s="203" t="s">
        <v>68</v>
      </c>
      <c r="L14" s="116"/>
      <c r="M14" s="110"/>
    </row>
    <row r="15" spans="2:13" ht="15">
      <c r="B15" s="173"/>
      <c r="C15" s="123" t="s">
        <v>54</v>
      </c>
      <c r="D15" s="181"/>
      <c r="E15" s="181"/>
      <c r="F15" s="181"/>
      <c r="G15" s="181"/>
      <c r="H15" s="181"/>
      <c r="I15" s="181"/>
      <c r="J15" s="206"/>
      <c r="K15" s="206"/>
      <c r="L15" s="182"/>
      <c r="M15" s="110"/>
    </row>
    <row r="16" spans="2:13" ht="15">
      <c r="B16" s="173"/>
      <c r="C16" s="123" t="s">
        <v>55</v>
      </c>
      <c r="D16" s="181"/>
      <c r="E16" s="181"/>
      <c r="F16" s="181"/>
      <c r="G16" s="181"/>
      <c r="H16" s="181"/>
      <c r="I16" s="181"/>
      <c r="J16" s="206"/>
      <c r="K16" s="206"/>
      <c r="L16" s="182"/>
      <c r="M16" s="110"/>
    </row>
    <row r="17" spans="2:13" ht="15">
      <c r="B17" s="173"/>
      <c r="C17" s="123"/>
      <c r="D17" s="126"/>
      <c r="E17" s="127"/>
      <c r="F17" s="127"/>
      <c r="G17" s="127"/>
      <c r="H17" s="127"/>
      <c r="I17" s="127"/>
      <c r="J17" s="127"/>
      <c r="K17" s="201"/>
      <c r="L17" s="116"/>
      <c r="M17" s="110"/>
    </row>
    <row r="18" spans="2:13" ht="15">
      <c r="B18" s="173"/>
      <c r="C18" s="114" t="s">
        <v>117</v>
      </c>
      <c r="D18" s="119" t="s">
        <v>68</v>
      </c>
      <c r="E18" s="119" t="s">
        <v>68</v>
      </c>
      <c r="F18" s="119" t="s">
        <v>68</v>
      </c>
      <c r="G18" s="119" t="s">
        <v>68</v>
      </c>
      <c r="H18" s="119" t="s">
        <v>68</v>
      </c>
      <c r="I18" s="119" t="s">
        <v>68</v>
      </c>
      <c r="J18" s="202" t="s">
        <v>68</v>
      </c>
      <c r="K18" s="202" t="s">
        <v>68</v>
      </c>
      <c r="L18" s="116"/>
      <c r="M18" s="110"/>
    </row>
    <row r="19" spans="2:13" ht="15">
      <c r="B19" s="180"/>
      <c r="C19" s="123" t="s">
        <v>54</v>
      </c>
      <c r="D19" s="181"/>
      <c r="E19" s="181"/>
      <c r="F19" s="181"/>
      <c r="G19" s="181"/>
      <c r="H19" s="181"/>
      <c r="I19" s="181"/>
      <c r="J19" s="206"/>
      <c r="K19" s="206"/>
      <c r="L19" s="182"/>
      <c r="M19" s="110"/>
    </row>
    <row r="20" spans="2:13" ht="15">
      <c r="B20" s="180"/>
      <c r="C20" s="123" t="s">
        <v>55</v>
      </c>
      <c r="D20" s="183"/>
      <c r="E20" s="183"/>
      <c r="F20" s="183"/>
      <c r="G20" s="183"/>
      <c r="H20" s="183"/>
      <c r="I20" s="183"/>
      <c r="J20" s="206"/>
      <c r="K20" s="206"/>
      <c r="L20" s="182"/>
      <c r="M20" s="110"/>
    </row>
    <row r="21" spans="2:13" ht="15">
      <c r="B21" s="180"/>
      <c r="C21" s="123"/>
      <c r="D21" s="126"/>
      <c r="E21" s="127"/>
      <c r="F21" s="127"/>
      <c r="G21" s="127"/>
      <c r="H21" s="127"/>
      <c r="I21" s="127"/>
      <c r="J21" s="127"/>
      <c r="K21" s="201"/>
      <c r="L21" s="116"/>
      <c r="M21" s="110"/>
    </row>
    <row r="22" spans="2:13" ht="15">
      <c r="B22" s="180"/>
      <c r="C22" s="114" t="s">
        <v>57</v>
      </c>
      <c r="D22" s="119" t="s">
        <v>68</v>
      </c>
      <c r="E22" s="119" t="s">
        <v>68</v>
      </c>
      <c r="F22" s="119" t="s">
        <v>68</v>
      </c>
      <c r="G22" s="119" t="s">
        <v>68</v>
      </c>
      <c r="H22" s="119" t="s">
        <v>68</v>
      </c>
      <c r="I22" s="119" t="s">
        <v>68</v>
      </c>
      <c r="J22" s="207" t="s">
        <v>68</v>
      </c>
      <c r="K22" s="207" t="s">
        <v>68</v>
      </c>
      <c r="L22" s="116"/>
      <c r="M22" s="110"/>
    </row>
    <row r="23" spans="2:13" ht="15">
      <c r="B23" s="180"/>
      <c r="C23" s="123"/>
      <c r="D23" s="126"/>
      <c r="E23" s="127"/>
      <c r="F23" s="127"/>
      <c r="G23" s="127"/>
      <c r="H23" s="127"/>
      <c r="I23" s="127"/>
      <c r="J23" s="205"/>
      <c r="K23" s="205"/>
      <c r="L23" s="116"/>
      <c r="M23" s="110"/>
    </row>
    <row r="24" spans="2:13" ht="15">
      <c r="B24" s="180"/>
      <c r="C24" s="114" t="s">
        <v>118</v>
      </c>
      <c r="D24" s="122" t="s">
        <v>68</v>
      </c>
      <c r="E24" s="122" t="s">
        <v>68</v>
      </c>
      <c r="F24" s="122" t="s">
        <v>68</v>
      </c>
      <c r="G24" s="122" t="s">
        <v>68</v>
      </c>
      <c r="H24" s="122" t="s">
        <v>68</v>
      </c>
      <c r="I24" s="122" t="s">
        <v>68</v>
      </c>
      <c r="J24" s="208" t="s">
        <v>68</v>
      </c>
      <c r="K24" s="208" t="s">
        <v>68</v>
      </c>
      <c r="L24" s="116"/>
      <c r="M24" s="110"/>
    </row>
    <row r="25" spans="2:13" ht="15">
      <c r="B25" s="180"/>
      <c r="C25" s="123" t="s">
        <v>54</v>
      </c>
      <c r="D25" s="181"/>
      <c r="E25" s="181"/>
      <c r="F25" s="181"/>
      <c r="G25" s="181"/>
      <c r="H25" s="181"/>
      <c r="I25" s="181"/>
      <c r="J25" s="206"/>
      <c r="K25" s="206"/>
      <c r="L25" s="182"/>
      <c r="M25" s="110"/>
    </row>
    <row r="26" spans="2:13" ht="15">
      <c r="B26" s="180"/>
      <c r="C26" s="123" t="s">
        <v>55</v>
      </c>
      <c r="D26" s="183"/>
      <c r="E26" s="183"/>
      <c r="F26" s="183"/>
      <c r="G26" s="183"/>
      <c r="H26" s="183"/>
      <c r="I26" s="183"/>
      <c r="J26" s="206"/>
      <c r="K26" s="206"/>
      <c r="L26" s="182"/>
      <c r="M26" s="110"/>
    </row>
    <row r="27" spans="2:13" ht="15">
      <c r="B27" s="173"/>
      <c r="C27" s="114" t="s">
        <v>61</v>
      </c>
      <c r="D27" s="122" t="s">
        <v>68</v>
      </c>
      <c r="E27" s="122" t="s">
        <v>68</v>
      </c>
      <c r="F27" s="122" t="s">
        <v>68</v>
      </c>
      <c r="G27" s="122" t="s">
        <v>68</v>
      </c>
      <c r="H27" s="122" t="s">
        <v>68</v>
      </c>
      <c r="I27" s="122" t="s">
        <v>68</v>
      </c>
      <c r="J27" s="208" t="s">
        <v>68</v>
      </c>
      <c r="K27" s="208" t="s">
        <v>68</v>
      </c>
      <c r="L27" s="116"/>
      <c r="M27" s="110"/>
    </row>
    <row r="28" spans="2:13" ht="15">
      <c r="B28" s="173"/>
      <c r="C28" s="123" t="s">
        <v>54</v>
      </c>
      <c r="D28" s="181"/>
      <c r="E28" s="181"/>
      <c r="F28" s="181"/>
      <c r="G28" s="181"/>
      <c r="H28" s="181"/>
      <c r="I28" s="181"/>
      <c r="J28" s="206"/>
      <c r="K28" s="206"/>
      <c r="L28" s="182"/>
      <c r="M28" s="110"/>
    </row>
    <row r="29" spans="2:13" ht="15">
      <c r="B29" s="173"/>
      <c r="C29" s="123" t="s">
        <v>55</v>
      </c>
      <c r="D29" s="181"/>
      <c r="E29" s="181"/>
      <c r="F29" s="181"/>
      <c r="G29" s="181"/>
      <c r="H29" s="181"/>
      <c r="I29" s="181"/>
      <c r="J29" s="206"/>
      <c r="K29" s="206"/>
      <c r="L29" s="182"/>
      <c r="M29" s="110"/>
    </row>
    <row r="30" spans="2:13" ht="15">
      <c r="B30" s="180"/>
      <c r="C30" s="114"/>
      <c r="D30" s="126"/>
      <c r="E30" s="127"/>
      <c r="F30" s="127"/>
      <c r="G30" s="127"/>
      <c r="H30" s="127"/>
      <c r="I30" s="127"/>
      <c r="J30" s="127"/>
      <c r="K30" s="201"/>
      <c r="L30" s="116"/>
      <c r="M30" s="110"/>
    </row>
    <row r="31" spans="2:13" ht="15">
      <c r="B31" s="173"/>
      <c r="C31" s="114" t="s">
        <v>119</v>
      </c>
      <c r="D31" s="119" t="s">
        <v>68</v>
      </c>
      <c r="E31" s="119" t="s">
        <v>68</v>
      </c>
      <c r="F31" s="119" t="s">
        <v>68</v>
      </c>
      <c r="G31" s="119" t="s">
        <v>68</v>
      </c>
      <c r="H31" s="119" t="s">
        <v>68</v>
      </c>
      <c r="I31" s="119" t="s">
        <v>68</v>
      </c>
      <c r="J31" s="202" t="s">
        <v>68</v>
      </c>
      <c r="K31" s="202" t="s">
        <v>68</v>
      </c>
      <c r="L31" s="116"/>
      <c r="M31" s="110"/>
    </row>
    <row r="32" spans="2:13" ht="15">
      <c r="B32" s="180"/>
      <c r="C32" s="123" t="s">
        <v>54</v>
      </c>
      <c r="D32" s="181"/>
      <c r="E32" s="181"/>
      <c r="F32" s="181"/>
      <c r="G32" s="181"/>
      <c r="H32" s="181"/>
      <c r="I32" s="181"/>
      <c r="J32" s="206"/>
      <c r="K32" s="206"/>
      <c r="L32" s="182"/>
      <c r="M32" s="110"/>
    </row>
    <row r="33" spans="2:13" ht="15">
      <c r="B33" s="180"/>
      <c r="C33" s="123" t="s">
        <v>55</v>
      </c>
      <c r="D33" s="181"/>
      <c r="E33" s="181"/>
      <c r="F33" s="181"/>
      <c r="G33" s="181"/>
      <c r="H33" s="181"/>
      <c r="I33" s="181"/>
      <c r="J33" s="206"/>
      <c r="K33" s="206"/>
      <c r="L33" s="182"/>
      <c r="M33" s="110"/>
    </row>
    <row r="34" spans="2:13" ht="15">
      <c r="B34" s="194"/>
      <c r="C34" s="114"/>
      <c r="D34" s="126"/>
      <c r="E34" s="127"/>
      <c r="F34" s="127"/>
      <c r="G34" s="127"/>
      <c r="H34" s="127"/>
      <c r="I34" s="127"/>
      <c r="J34" s="127"/>
      <c r="K34" s="201"/>
      <c r="L34" s="116"/>
      <c r="M34" s="110"/>
    </row>
    <row r="35" spans="2:13" ht="15">
      <c r="B35" s="173"/>
      <c r="C35" s="114" t="s">
        <v>73</v>
      </c>
      <c r="D35" s="115" t="s">
        <v>68</v>
      </c>
      <c r="E35" s="115" t="s">
        <v>68</v>
      </c>
      <c r="F35" s="115" t="s">
        <v>68</v>
      </c>
      <c r="G35" s="115" t="s">
        <v>68</v>
      </c>
      <c r="H35" s="115" t="s">
        <v>68</v>
      </c>
      <c r="I35" s="115" t="s">
        <v>68</v>
      </c>
      <c r="J35" s="203" t="s">
        <v>68</v>
      </c>
      <c r="K35" s="203" t="s">
        <v>68</v>
      </c>
      <c r="L35" s="116"/>
      <c r="M35" s="110"/>
    </row>
    <row r="36" spans="2:13" ht="15">
      <c r="B36" s="173"/>
      <c r="C36" s="123" t="s">
        <v>54</v>
      </c>
      <c r="D36" s="181"/>
      <c r="E36" s="181"/>
      <c r="F36" s="181"/>
      <c r="G36" s="181"/>
      <c r="H36" s="181"/>
      <c r="I36" s="181"/>
      <c r="J36" s="206"/>
      <c r="K36" s="206"/>
      <c r="L36" s="182"/>
      <c r="M36" s="110"/>
    </row>
    <row r="37" spans="2:13" ht="15">
      <c r="B37" s="173"/>
      <c r="C37" s="123" t="s">
        <v>55</v>
      </c>
      <c r="D37" s="181"/>
      <c r="E37" s="181"/>
      <c r="F37" s="181"/>
      <c r="G37" s="181"/>
      <c r="H37" s="181"/>
      <c r="I37" s="181"/>
      <c r="J37" s="206"/>
      <c r="K37" s="206"/>
      <c r="L37" s="182"/>
      <c r="M37" s="110"/>
    </row>
    <row r="38" spans="2:13" ht="15">
      <c r="B38" s="173"/>
      <c r="C38" s="123" t="s">
        <v>80</v>
      </c>
      <c r="D38" s="181"/>
      <c r="E38" s="181"/>
      <c r="F38" s="181"/>
      <c r="G38" s="181"/>
      <c r="H38" s="181"/>
      <c r="I38" s="181"/>
      <c r="J38" s="206"/>
      <c r="K38" s="206"/>
      <c r="L38" s="182"/>
      <c r="M38" s="110"/>
    </row>
    <row r="39" spans="2:13" ht="15.75" thickBot="1">
      <c r="B39" s="173"/>
      <c r="C39" s="114"/>
      <c r="D39" s="195"/>
      <c r="E39" s="196"/>
      <c r="F39" s="196"/>
      <c r="G39" s="196"/>
      <c r="H39" s="196"/>
      <c r="I39" s="196"/>
      <c r="J39" s="196"/>
      <c r="K39" s="209"/>
      <c r="L39" s="113"/>
      <c r="M39" s="110"/>
    </row>
    <row r="40" spans="2:13" ht="16.5" thickBot="1" thickTop="1">
      <c r="B40" s="173"/>
      <c r="C40" s="184" t="s">
        <v>120</v>
      </c>
      <c r="D40" s="103" t="s">
        <v>68</v>
      </c>
      <c r="E40" s="103" t="s">
        <v>68</v>
      </c>
      <c r="F40" s="103" t="s">
        <v>68</v>
      </c>
      <c r="G40" s="103" t="s">
        <v>68</v>
      </c>
      <c r="H40" s="103" t="s">
        <v>68</v>
      </c>
      <c r="I40" s="103" t="s">
        <v>68</v>
      </c>
      <c r="J40" s="211" t="s">
        <v>68</v>
      </c>
      <c r="K40" s="211" t="s">
        <v>68</v>
      </c>
      <c r="L40" s="134"/>
      <c r="M40" s="105"/>
    </row>
    <row r="41" spans="2:13" ht="16.5" thickTop="1">
      <c r="B41" s="173"/>
      <c r="C41" s="185" t="s">
        <v>86</v>
      </c>
      <c r="D41" s="53"/>
      <c r="E41" s="186"/>
      <c r="F41" s="186"/>
      <c r="G41" s="186"/>
      <c r="H41" s="186"/>
      <c r="I41" s="186"/>
      <c r="J41" s="186"/>
      <c r="K41" s="186"/>
      <c r="L41" s="186"/>
      <c r="M41" s="110"/>
    </row>
    <row r="42" spans="2:13" ht="15.75">
      <c r="B42" s="173"/>
      <c r="C42" s="187"/>
      <c r="D42" s="188"/>
      <c r="E42" s="186"/>
      <c r="F42" s="186"/>
      <c r="G42" s="186"/>
      <c r="H42" s="186"/>
      <c r="I42" s="186"/>
      <c r="J42" s="186"/>
      <c r="K42" s="186"/>
      <c r="L42" s="186"/>
      <c r="M42" s="110"/>
    </row>
    <row r="43" spans="2:13" ht="15.75">
      <c r="B43" s="173"/>
      <c r="C43" s="189" t="s">
        <v>43</v>
      </c>
      <c r="D43" s="35"/>
      <c r="E43" s="186"/>
      <c r="F43" s="186"/>
      <c r="G43" s="186"/>
      <c r="H43" s="186"/>
      <c r="I43" s="186"/>
      <c r="J43" s="186"/>
      <c r="K43" s="186"/>
      <c r="L43" s="186"/>
      <c r="M43" s="110"/>
    </row>
    <row r="44" spans="2:13" ht="15.75">
      <c r="B44" s="173"/>
      <c r="C44" s="189" t="s">
        <v>87</v>
      </c>
      <c r="D44" s="35"/>
      <c r="E44" s="186"/>
      <c r="F44" s="186"/>
      <c r="G44" s="186"/>
      <c r="H44" s="186"/>
      <c r="I44" s="186"/>
      <c r="J44" s="186"/>
      <c r="K44" s="186"/>
      <c r="L44" s="186"/>
      <c r="M44" s="110"/>
    </row>
    <row r="45" spans="2:13" ht="13.5" thickBot="1">
      <c r="B45" s="190"/>
      <c r="C45" s="140"/>
      <c r="D45" s="141"/>
      <c r="E45" s="141"/>
      <c r="F45" s="141"/>
      <c r="G45" s="141"/>
      <c r="H45" s="141"/>
      <c r="I45" s="141"/>
      <c r="J45" s="141"/>
      <c r="K45" s="141"/>
      <c r="L45" s="141"/>
      <c r="M45" s="142"/>
    </row>
    <row r="46" ht="13.5" thickTop="1"/>
    <row r="48" spans="2:13" ht="15">
      <c r="B48" s="284" t="s">
        <v>214</v>
      </c>
      <c r="C48" s="285"/>
      <c r="D48" s="286"/>
      <c r="E48" s="286"/>
      <c r="F48" s="286"/>
      <c r="G48" s="286"/>
      <c r="H48" s="286"/>
      <c r="I48" s="286"/>
      <c r="J48" s="286"/>
      <c r="K48" s="286"/>
      <c r="L48" s="286"/>
      <c r="M48" s="364"/>
    </row>
    <row r="49" spans="2:13" ht="23.25">
      <c r="B49" s="368"/>
      <c r="C49" s="289" t="s">
        <v>224</v>
      </c>
      <c r="D49" s="290">
        <f aca="true" t="shared" si="0" ref="D49:J49">IF(D40="M",0,D40)-IF(D8="M",0,D8)-IF(D11="M",0,D11)-IF(D18="M",0,D18)-IF(D22="M",0,D22)-IF(D24="M",0,D24)-IF(D27="M",0,D27)-IF(D31="M",0,D31)-IF(D35="M",0,D35)</f>
        <v>0</v>
      </c>
      <c r="E49" s="290">
        <f t="shared" si="0"/>
        <v>0</v>
      </c>
      <c r="F49" s="290">
        <f t="shared" si="0"/>
        <v>0</v>
      </c>
      <c r="G49" s="290">
        <f t="shared" si="0"/>
        <v>0</v>
      </c>
      <c r="H49" s="290">
        <f t="shared" si="0"/>
        <v>0</v>
      </c>
      <c r="I49" s="290">
        <f t="shared" si="0"/>
        <v>0</v>
      </c>
      <c r="J49" s="290">
        <f t="shared" si="0"/>
        <v>0</v>
      </c>
      <c r="K49" s="290">
        <f>IF(K40="M",0,K40)-IF(K8="M",0,K8)-IF(K11="M",0,K11)-IF(K18="M",0,K18)-IF(K22="M",0,K22)-IF(K24="M",0,K24)-IF(K27="M",0,K27)-IF(K31="M",0,K31)-IF(K35="M",0,K35)</f>
        <v>0</v>
      </c>
      <c r="L49" s="247"/>
      <c r="M49" s="365"/>
    </row>
    <row r="50" spans="2:13" ht="15.75">
      <c r="B50" s="368"/>
      <c r="C50" s="289" t="s">
        <v>225</v>
      </c>
      <c r="D50" s="290">
        <f aca="true" t="shared" si="1" ref="D50:J50">IF(D11="M",0,D11)-IF(D12="M",0,D12)-IF(D13="M",0,D13)-IF(D14="M",0,D14)</f>
        <v>0</v>
      </c>
      <c r="E50" s="290">
        <f t="shared" si="1"/>
        <v>0</v>
      </c>
      <c r="F50" s="290">
        <f t="shared" si="1"/>
        <v>0</v>
      </c>
      <c r="G50" s="290">
        <f t="shared" si="1"/>
        <v>0</v>
      </c>
      <c r="H50" s="290">
        <f t="shared" si="1"/>
        <v>0</v>
      </c>
      <c r="I50" s="290">
        <f t="shared" si="1"/>
        <v>0</v>
      </c>
      <c r="J50" s="290">
        <f t="shared" si="1"/>
        <v>0</v>
      </c>
      <c r="K50" s="290">
        <f>IF(K11="M",0,K11)-IF(K12="M",0,K12)-IF(K13="M",0,K13)-IF(K14="M",0,K14)</f>
        <v>0</v>
      </c>
      <c r="L50" s="247"/>
      <c r="M50" s="365"/>
    </row>
    <row r="51" spans="2:13" ht="15.75">
      <c r="B51" s="368"/>
      <c r="C51" s="289" t="s">
        <v>226</v>
      </c>
      <c r="D51" s="290">
        <v>0</v>
      </c>
      <c r="E51" s="290">
        <v>0</v>
      </c>
      <c r="F51" s="290">
        <v>0</v>
      </c>
      <c r="G51" s="290">
        <v>0</v>
      </c>
      <c r="H51" s="290">
        <v>0</v>
      </c>
      <c r="I51" s="290">
        <v>0</v>
      </c>
      <c r="J51" s="290">
        <v>0</v>
      </c>
      <c r="K51" s="290">
        <v>0</v>
      </c>
      <c r="L51" s="247"/>
      <c r="M51" s="365"/>
    </row>
    <row r="52" spans="2:13" ht="15.75">
      <c r="B52" s="292" t="s">
        <v>222</v>
      </c>
      <c r="C52" s="289"/>
      <c r="D52" s="294"/>
      <c r="E52" s="294"/>
      <c r="F52" s="294"/>
      <c r="G52" s="294"/>
      <c r="H52" s="294"/>
      <c r="I52" s="294"/>
      <c r="J52" s="294"/>
      <c r="K52" s="294"/>
      <c r="L52" s="247"/>
      <c r="M52" s="365"/>
    </row>
    <row r="53" spans="2:13" ht="15.75">
      <c r="B53" s="369"/>
      <c r="C53" s="296" t="s">
        <v>227</v>
      </c>
      <c r="D53" s="361">
        <f>IF('Table 1'!H12="M",0,'Table 1'!H12)-IF('Table 2B'!D40="M",0,'Table 2B'!D40)</f>
        <v>0</v>
      </c>
      <c r="E53" s="361">
        <f>IF('Table 1'!F12="M",0,'Table 1'!F12)-IF('Table 2B'!E40="M",0,'Table 2B'!E40)</f>
        <v>0</v>
      </c>
      <c r="F53" s="361">
        <f>IF('Table 1'!G12="M",0,'Table 1'!G12)-IF('Table 2B'!F40="M",0,'Table 2B'!F40)</f>
        <v>0</v>
      </c>
      <c r="G53" s="361">
        <f>IF('Table 1'!H12="M",0,'Table 1'!H12)-IF('Table 2B'!G40="M",0,'Table 2B'!G40)</f>
        <v>0</v>
      </c>
      <c r="H53" s="361">
        <f>IF('Table 1'!I12="M",0,'Table 1'!I12)-IF('Table 2B'!H40="M",0,'Table 2B'!H40)</f>
        <v>0</v>
      </c>
      <c r="I53" s="361">
        <f>IF('Table 1'!J12="M",0,'Table 1'!J12)-IF('Table 2B'!I40="M",0,'Table 2B'!I40)</f>
        <v>0</v>
      </c>
      <c r="J53" s="361">
        <f>IF('Table 1'!K12="M",0,'Table 1'!K12)-IF('Table 2B'!J40="M",0,'Table 2B'!J40)</f>
        <v>0</v>
      </c>
      <c r="K53" s="361">
        <f>IF('Table 1'!L12="M",0,'Table 1'!L12)-IF('Table 2B'!K40="M",0,'Table 2B'!K40)</f>
        <v>0</v>
      </c>
      <c r="L53" s="298"/>
      <c r="M53" s="366"/>
    </row>
  </sheetData>
  <mergeCells count="1">
    <mergeCell ref="D4:K4"/>
  </mergeCells>
  <printOptions/>
  <pageMargins left="0.75" right="0.75" top="1" bottom="1" header="0.5" footer="0.5"/>
  <pageSetup fitToHeight="1" fitToWidth="1" horizontalDpi="600" verticalDpi="60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3"/>
  <sheetViews>
    <sheetView zoomScale="65" zoomScaleNormal="65" workbookViewId="0" topLeftCell="A1">
      <selection activeCell="A1" sqref="A1"/>
    </sheetView>
  </sheetViews>
  <sheetFormatPr defaultColWidth="9.140625" defaultRowHeight="12.75"/>
  <cols>
    <col min="3" max="3" width="83.00390625" style="0" customWidth="1"/>
    <col min="4" max="11" width="12.00390625" style="0" customWidth="1"/>
    <col min="12" max="12" width="78.140625" style="0" customWidth="1"/>
  </cols>
  <sheetData>
    <row r="1" spans="2:13" ht="18">
      <c r="B1" s="171"/>
      <c r="C1" s="86" t="s">
        <v>121</v>
      </c>
      <c r="D1" s="3"/>
      <c r="E1" s="1"/>
      <c r="F1" s="1"/>
      <c r="G1" s="1"/>
      <c r="H1" s="1"/>
      <c r="I1" s="1"/>
      <c r="J1" s="1"/>
      <c r="K1" s="1"/>
      <c r="L1" s="1"/>
      <c r="M1" s="1"/>
    </row>
    <row r="2" spans="2:13" ht="32.25" thickBot="1">
      <c r="B2" s="171"/>
      <c r="C2" s="87"/>
      <c r="D2" s="88"/>
      <c r="E2" s="1"/>
      <c r="F2" s="1"/>
      <c r="G2" s="1"/>
      <c r="H2" s="1"/>
      <c r="I2" s="1"/>
      <c r="J2" s="1"/>
      <c r="K2" s="1"/>
      <c r="L2" s="1"/>
      <c r="M2" s="1"/>
    </row>
    <row r="3" spans="2:13" ht="15.75" thickTop="1">
      <c r="B3" s="172"/>
      <c r="C3" s="90"/>
      <c r="D3" s="91"/>
      <c r="E3" s="92"/>
      <c r="F3" s="92"/>
      <c r="G3" s="92"/>
      <c r="H3" s="92"/>
      <c r="I3" s="92"/>
      <c r="J3" s="92"/>
      <c r="K3" s="92"/>
      <c r="L3" s="92"/>
      <c r="M3" s="93"/>
    </row>
    <row r="4" spans="2:13" ht="15">
      <c r="B4" s="173"/>
      <c r="C4" s="13" t="s">
        <v>1</v>
      </c>
      <c r="D4" s="415" t="s">
        <v>2</v>
      </c>
      <c r="E4" s="417"/>
      <c r="F4" s="417"/>
      <c r="G4" s="417"/>
      <c r="H4" s="417"/>
      <c r="I4" s="417"/>
      <c r="J4" s="417"/>
      <c r="K4" s="418"/>
      <c r="L4" s="174"/>
      <c r="M4" s="96"/>
    </row>
    <row r="5" spans="2:13" ht="15.75">
      <c r="B5" s="173"/>
      <c r="C5" s="21" t="s">
        <v>3</v>
      </c>
      <c r="D5" s="23">
        <v>1995</v>
      </c>
      <c r="E5" s="23">
        <v>1996</v>
      </c>
      <c r="F5" s="23">
        <v>1997</v>
      </c>
      <c r="G5" s="23">
        <v>1998</v>
      </c>
      <c r="H5" s="23">
        <v>1999</v>
      </c>
      <c r="I5" s="23">
        <v>2000</v>
      </c>
      <c r="J5" s="23">
        <v>2001</v>
      </c>
      <c r="K5" s="23">
        <v>2002</v>
      </c>
      <c r="L5" s="175"/>
      <c r="M5" s="96"/>
    </row>
    <row r="6" spans="2:13" ht="15.75">
      <c r="B6" s="173"/>
      <c r="C6" s="24" t="s">
        <v>137</v>
      </c>
      <c r="D6" s="25" t="s">
        <v>6</v>
      </c>
      <c r="E6" s="25" t="s">
        <v>6</v>
      </c>
      <c r="F6" s="25" t="s">
        <v>6</v>
      </c>
      <c r="G6" s="25" t="s">
        <v>6</v>
      </c>
      <c r="H6" s="25" t="s">
        <v>6</v>
      </c>
      <c r="I6" s="25" t="s">
        <v>6</v>
      </c>
      <c r="J6" s="25" t="s">
        <v>6</v>
      </c>
      <c r="K6" s="25" t="s">
        <v>6</v>
      </c>
      <c r="L6" s="98"/>
      <c r="M6" s="96"/>
    </row>
    <row r="7" spans="2:13" ht="16.5" thickBot="1">
      <c r="B7" s="173"/>
      <c r="C7" s="176"/>
      <c r="D7" s="100"/>
      <c r="E7" s="100"/>
      <c r="F7" s="100"/>
      <c r="G7" s="100"/>
      <c r="H7" s="100"/>
      <c r="I7" s="100"/>
      <c r="J7" s="100"/>
      <c r="K7" s="212"/>
      <c r="L7" s="38"/>
      <c r="M7" s="96"/>
    </row>
    <row r="8" spans="2:13" ht="17.25" thickBot="1" thickTop="1">
      <c r="B8" s="173"/>
      <c r="C8" s="177" t="s">
        <v>122</v>
      </c>
      <c r="D8" s="103"/>
      <c r="E8" s="103">
        <v>22988</v>
      </c>
      <c r="F8" s="103">
        <v>4814</v>
      </c>
      <c r="G8" s="103">
        <v>-8769</v>
      </c>
      <c r="H8" s="103">
        <v>22993</v>
      </c>
      <c r="I8" s="103">
        <v>4970</v>
      </c>
      <c r="J8" s="103">
        <v>1291</v>
      </c>
      <c r="K8" s="211">
        <v>-104968</v>
      </c>
      <c r="L8" s="178"/>
      <c r="M8" s="105"/>
    </row>
    <row r="9" spans="2:13" ht="16.5" thickTop="1">
      <c r="B9" s="173"/>
      <c r="C9" s="185" t="s">
        <v>114</v>
      </c>
      <c r="D9" s="107"/>
      <c r="E9" s="108"/>
      <c r="F9" s="108"/>
      <c r="G9" s="108"/>
      <c r="H9" s="108"/>
      <c r="I9" s="108"/>
      <c r="J9" s="108"/>
      <c r="K9" s="237"/>
      <c r="L9" s="179"/>
      <c r="M9" s="110"/>
    </row>
    <row r="10" spans="2:13" ht="15.75">
      <c r="B10" s="173"/>
      <c r="C10" s="185"/>
      <c r="D10" s="111"/>
      <c r="E10" s="112"/>
      <c r="F10" s="112"/>
      <c r="G10" s="112"/>
      <c r="H10" s="112"/>
      <c r="I10" s="112"/>
      <c r="J10" s="112"/>
      <c r="K10" s="240"/>
      <c r="L10" s="113"/>
      <c r="M10" s="110"/>
    </row>
    <row r="11" spans="2:13" ht="15">
      <c r="B11" s="180"/>
      <c r="C11" s="191" t="s">
        <v>47</v>
      </c>
      <c r="D11" s="115">
        <f aca="true" t="shared" si="0" ref="D11:I11">+D12+D13+D14</f>
        <v>0</v>
      </c>
      <c r="E11" s="115">
        <f t="shared" si="0"/>
        <v>-5007</v>
      </c>
      <c r="F11" s="115">
        <f t="shared" si="0"/>
        <v>-19093</v>
      </c>
      <c r="G11" s="115">
        <f t="shared" si="0"/>
        <v>-12657</v>
      </c>
      <c r="H11" s="115">
        <f t="shared" si="0"/>
        <v>-14538</v>
      </c>
      <c r="I11" s="115">
        <f t="shared" si="0"/>
        <v>-19235</v>
      </c>
      <c r="J11" s="115">
        <f>+J12+J13+J14</f>
        <v>-4487</v>
      </c>
      <c r="K11" s="203">
        <f>+SUM(K12:K14)</f>
        <v>-12803</v>
      </c>
      <c r="L11" s="116"/>
      <c r="M11" s="110"/>
    </row>
    <row r="12" spans="2:13" ht="15">
      <c r="B12" s="173"/>
      <c r="C12" s="191" t="s">
        <v>115</v>
      </c>
      <c r="D12" s="119"/>
      <c r="E12" s="118">
        <v>33231</v>
      </c>
      <c r="F12" s="118">
        <v>35835</v>
      </c>
      <c r="G12" s="118">
        <v>-12362</v>
      </c>
      <c r="H12" s="118">
        <v>-6263</v>
      </c>
      <c r="I12" s="118">
        <v>-5015</v>
      </c>
      <c r="J12" s="118">
        <v>-3188</v>
      </c>
      <c r="K12" s="203">
        <v>-8254</v>
      </c>
      <c r="L12" s="116"/>
      <c r="M12" s="110"/>
    </row>
    <row r="13" spans="2:13" ht="15">
      <c r="B13" s="173"/>
      <c r="C13" s="191" t="s">
        <v>116</v>
      </c>
      <c r="D13" s="192"/>
      <c r="E13" s="121">
        <v>-20844</v>
      </c>
      <c r="F13" s="121">
        <v>-71207</v>
      </c>
      <c r="G13" s="121">
        <v>2364</v>
      </c>
      <c r="H13" s="121">
        <v>-11680</v>
      </c>
      <c r="I13" s="121">
        <v>-20781</v>
      </c>
      <c r="J13" s="121">
        <v>-2836</v>
      </c>
      <c r="K13" s="208">
        <v>-5817</v>
      </c>
      <c r="L13" s="116"/>
      <c r="M13" s="110"/>
    </row>
    <row r="14" spans="2:13" ht="15">
      <c r="B14" s="173"/>
      <c r="C14" s="191" t="s">
        <v>53</v>
      </c>
      <c r="D14" s="193"/>
      <c r="E14" s="122">
        <v>-17394</v>
      </c>
      <c r="F14" s="122">
        <v>16279</v>
      </c>
      <c r="G14" s="122">
        <v>-2659</v>
      </c>
      <c r="H14" s="122">
        <v>3405</v>
      </c>
      <c r="I14" s="122">
        <v>6561</v>
      </c>
      <c r="J14" s="122">
        <v>1537</v>
      </c>
      <c r="K14" s="208">
        <v>1268</v>
      </c>
      <c r="L14" s="116"/>
      <c r="M14" s="110"/>
    </row>
    <row r="15" spans="2:13" ht="15">
      <c r="B15" s="173"/>
      <c r="C15" s="123" t="s">
        <v>54</v>
      </c>
      <c r="D15" s="181"/>
      <c r="E15" s="124">
        <v>-17929</v>
      </c>
      <c r="F15" s="124">
        <v>15950</v>
      </c>
      <c r="G15" s="181"/>
      <c r="H15" s="181"/>
      <c r="I15" s="181"/>
      <c r="J15" s="181"/>
      <c r="K15" s="204"/>
      <c r="L15" s="130" t="s">
        <v>129</v>
      </c>
      <c r="M15" s="110"/>
    </row>
    <row r="16" spans="2:13" ht="15">
      <c r="B16" s="173"/>
      <c r="C16" s="123" t="s">
        <v>55</v>
      </c>
      <c r="D16" s="181"/>
      <c r="E16" s="181"/>
      <c r="F16" s="181"/>
      <c r="G16" s="181"/>
      <c r="H16" s="181"/>
      <c r="I16" s="181"/>
      <c r="J16" s="181"/>
      <c r="K16" s="204"/>
      <c r="L16" s="182"/>
      <c r="M16" s="110"/>
    </row>
    <row r="17" spans="2:13" ht="15">
      <c r="B17" s="173"/>
      <c r="C17" s="123"/>
      <c r="D17" s="126"/>
      <c r="E17" s="127"/>
      <c r="F17" s="127"/>
      <c r="G17" s="127"/>
      <c r="H17" s="127"/>
      <c r="I17" s="127"/>
      <c r="J17" s="127"/>
      <c r="K17" s="241"/>
      <c r="L17" s="116"/>
      <c r="M17" s="110"/>
    </row>
    <row r="18" spans="2:13" ht="15">
      <c r="B18" s="173"/>
      <c r="C18" s="114" t="s">
        <v>123</v>
      </c>
      <c r="D18" s="119" t="s">
        <v>68</v>
      </c>
      <c r="E18" s="119" t="s">
        <v>68</v>
      </c>
      <c r="F18" s="119" t="s">
        <v>68</v>
      </c>
      <c r="G18" s="119" t="s">
        <v>68</v>
      </c>
      <c r="H18" s="119" t="s">
        <v>68</v>
      </c>
      <c r="I18" s="119" t="s">
        <v>68</v>
      </c>
      <c r="J18" s="119" t="s">
        <v>68</v>
      </c>
      <c r="K18" s="203" t="s">
        <v>68</v>
      </c>
      <c r="L18" s="116"/>
      <c r="M18" s="110"/>
    </row>
    <row r="19" spans="2:13" ht="15">
      <c r="B19" s="180"/>
      <c r="C19" s="123" t="s">
        <v>54</v>
      </c>
      <c r="D19" s="181"/>
      <c r="E19" s="181"/>
      <c r="F19" s="181"/>
      <c r="G19" s="181"/>
      <c r="H19" s="181"/>
      <c r="I19" s="181"/>
      <c r="J19" s="181"/>
      <c r="K19" s="204"/>
      <c r="L19" s="182"/>
      <c r="M19" s="110"/>
    </row>
    <row r="20" spans="2:13" ht="15">
      <c r="B20" s="180"/>
      <c r="C20" s="123" t="s">
        <v>55</v>
      </c>
      <c r="D20" s="183"/>
      <c r="E20" s="183"/>
      <c r="F20" s="183"/>
      <c r="G20" s="183"/>
      <c r="H20" s="183"/>
      <c r="I20" s="183"/>
      <c r="J20" s="183"/>
      <c r="K20" s="204"/>
      <c r="L20" s="182"/>
      <c r="M20" s="110"/>
    </row>
    <row r="21" spans="2:13" ht="15">
      <c r="B21" s="180"/>
      <c r="C21" s="123"/>
      <c r="D21" s="126"/>
      <c r="E21" s="127"/>
      <c r="F21" s="127"/>
      <c r="G21" s="127"/>
      <c r="H21" s="127"/>
      <c r="I21" s="127"/>
      <c r="J21" s="127"/>
      <c r="K21" s="241"/>
      <c r="L21" s="116"/>
      <c r="M21" s="110"/>
    </row>
    <row r="22" spans="2:13" ht="15">
      <c r="B22" s="180"/>
      <c r="C22" s="114" t="s">
        <v>57</v>
      </c>
      <c r="D22" s="119"/>
      <c r="E22" s="119">
        <v>0</v>
      </c>
      <c r="F22" s="119">
        <v>0</v>
      </c>
      <c r="G22" s="119">
        <v>0</v>
      </c>
      <c r="H22" s="119">
        <v>0</v>
      </c>
      <c r="I22" s="119">
        <v>0</v>
      </c>
      <c r="J22" s="119">
        <v>262</v>
      </c>
      <c r="K22" s="203">
        <v>202</v>
      </c>
      <c r="L22" s="116"/>
      <c r="M22" s="110"/>
    </row>
    <row r="23" spans="2:13" ht="15">
      <c r="B23" s="180"/>
      <c r="C23" s="123"/>
      <c r="D23" s="126"/>
      <c r="E23" s="127"/>
      <c r="F23" s="127"/>
      <c r="G23" s="127"/>
      <c r="H23" s="127"/>
      <c r="I23" s="127"/>
      <c r="J23" s="127"/>
      <c r="K23" s="242"/>
      <c r="L23" s="116"/>
      <c r="M23" s="110"/>
    </row>
    <row r="24" spans="2:13" ht="15">
      <c r="B24" s="180"/>
      <c r="C24" s="114" t="s">
        <v>118</v>
      </c>
      <c r="D24" s="122"/>
      <c r="E24" s="122">
        <v>0</v>
      </c>
      <c r="F24" s="122">
        <v>0</v>
      </c>
      <c r="G24" s="122">
        <v>0</v>
      </c>
      <c r="H24" s="122">
        <v>0</v>
      </c>
      <c r="I24" s="122">
        <v>0</v>
      </c>
      <c r="J24" s="122">
        <v>0</v>
      </c>
      <c r="K24" s="203">
        <f>+K25+K26</f>
        <v>-420</v>
      </c>
      <c r="L24" s="116"/>
      <c r="M24" s="110"/>
    </row>
    <row r="25" spans="2:13" ht="15">
      <c r="B25" s="180"/>
      <c r="C25" s="123" t="s">
        <v>54</v>
      </c>
      <c r="D25" s="181"/>
      <c r="E25" s="181"/>
      <c r="F25" s="181"/>
      <c r="G25" s="124"/>
      <c r="H25" s="181"/>
      <c r="I25" s="181"/>
      <c r="J25" s="181"/>
      <c r="K25" s="204">
        <v>-420</v>
      </c>
      <c r="L25" s="182"/>
      <c r="M25" s="110"/>
    </row>
    <row r="26" spans="2:13" ht="15">
      <c r="B26" s="180"/>
      <c r="C26" s="123" t="s">
        <v>55</v>
      </c>
      <c r="D26" s="183"/>
      <c r="E26" s="183"/>
      <c r="F26" s="183"/>
      <c r="G26" s="183"/>
      <c r="H26" s="183"/>
      <c r="I26" s="183"/>
      <c r="J26" s="183"/>
      <c r="K26" s="204"/>
      <c r="L26" s="182"/>
      <c r="M26" s="110"/>
    </row>
    <row r="27" spans="2:13" ht="15">
      <c r="B27" s="173"/>
      <c r="C27" s="114" t="s">
        <v>61</v>
      </c>
      <c r="D27" s="122"/>
      <c r="E27" s="122">
        <v>-33350</v>
      </c>
      <c r="F27" s="122">
        <v>-20578</v>
      </c>
      <c r="G27" s="122">
        <v>-26091</v>
      </c>
      <c r="H27" s="122">
        <v>-10732</v>
      </c>
      <c r="I27" s="122">
        <v>-27432</v>
      </c>
      <c r="J27" s="122">
        <v>-25546</v>
      </c>
      <c r="K27" s="203">
        <v>-45764</v>
      </c>
      <c r="L27" s="116"/>
      <c r="M27" s="110"/>
    </row>
    <row r="28" spans="2:13" ht="15">
      <c r="B28" s="173"/>
      <c r="C28" s="123" t="s">
        <v>54</v>
      </c>
      <c r="D28" s="124"/>
      <c r="E28" s="124">
        <v>0</v>
      </c>
      <c r="F28" s="124">
        <v>0</v>
      </c>
      <c r="G28" s="124">
        <v>0</v>
      </c>
      <c r="H28" s="124">
        <v>0</v>
      </c>
      <c r="I28" s="124">
        <v>0</v>
      </c>
      <c r="J28" s="124">
        <v>-54</v>
      </c>
      <c r="K28" s="204">
        <v>488</v>
      </c>
      <c r="L28" s="125" t="s">
        <v>62</v>
      </c>
      <c r="M28" s="110"/>
    </row>
    <row r="29" spans="2:13" ht="15">
      <c r="B29" s="173"/>
      <c r="C29" s="123" t="s">
        <v>55</v>
      </c>
      <c r="D29" s="124"/>
      <c r="E29" s="124">
        <v>-1720</v>
      </c>
      <c r="F29" s="124">
        <v>-237</v>
      </c>
      <c r="G29" s="124">
        <v>1043</v>
      </c>
      <c r="H29" s="124">
        <v>2832</v>
      </c>
      <c r="I29" s="124">
        <v>-10219</v>
      </c>
      <c r="J29" s="124">
        <v>-38961</v>
      </c>
      <c r="K29" s="204">
        <v>-31927</v>
      </c>
      <c r="L29" s="125" t="s">
        <v>63</v>
      </c>
      <c r="M29" s="110"/>
    </row>
    <row r="30" spans="2:13" ht="15">
      <c r="B30" s="180"/>
      <c r="C30" s="114"/>
      <c r="D30" s="126"/>
      <c r="E30" s="127"/>
      <c r="F30" s="127"/>
      <c r="G30" s="127"/>
      <c r="H30" s="127"/>
      <c r="I30" s="127"/>
      <c r="J30" s="127"/>
      <c r="K30" s="241"/>
      <c r="L30" s="116"/>
      <c r="M30" s="110"/>
    </row>
    <row r="31" spans="2:13" ht="15">
      <c r="B31" s="173"/>
      <c r="C31" s="114" t="s">
        <v>119</v>
      </c>
      <c r="D31" s="119" t="s">
        <v>68</v>
      </c>
      <c r="E31" s="119" t="s">
        <v>68</v>
      </c>
      <c r="F31" s="119" t="s">
        <v>68</v>
      </c>
      <c r="G31" s="119" t="s">
        <v>68</v>
      </c>
      <c r="H31" s="119" t="s">
        <v>68</v>
      </c>
      <c r="I31" s="119" t="s">
        <v>68</v>
      </c>
      <c r="J31" s="119" t="s">
        <v>68</v>
      </c>
      <c r="K31" s="203" t="s">
        <v>68</v>
      </c>
      <c r="L31" s="116"/>
      <c r="M31" s="110"/>
    </row>
    <row r="32" spans="2:13" ht="15">
      <c r="B32" s="180"/>
      <c r="C32" s="123" t="s">
        <v>54</v>
      </c>
      <c r="D32" s="181"/>
      <c r="E32" s="181"/>
      <c r="F32" s="181"/>
      <c r="G32" s="181"/>
      <c r="H32" s="181"/>
      <c r="I32" s="181"/>
      <c r="J32" s="181"/>
      <c r="K32" s="204"/>
      <c r="L32" s="182"/>
      <c r="M32" s="110"/>
    </row>
    <row r="33" spans="2:13" ht="15">
      <c r="B33" s="180"/>
      <c r="C33" s="123" t="s">
        <v>55</v>
      </c>
      <c r="D33" s="181"/>
      <c r="E33" s="181"/>
      <c r="F33" s="181"/>
      <c r="G33" s="181"/>
      <c r="H33" s="181"/>
      <c r="I33" s="181"/>
      <c r="J33" s="181"/>
      <c r="K33" s="204"/>
      <c r="L33" s="182"/>
      <c r="M33" s="110"/>
    </row>
    <row r="34" spans="2:13" ht="15">
      <c r="B34" s="194"/>
      <c r="C34" s="114"/>
      <c r="D34" s="126"/>
      <c r="E34" s="127"/>
      <c r="F34" s="127"/>
      <c r="G34" s="127"/>
      <c r="H34" s="127"/>
      <c r="I34" s="127"/>
      <c r="J34" s="127"/>
      <c r="K34" s="241"/>
      <c r="L34" s="116"/>
      <c r="M34" s="110"/>
    </row>
    <row r="35" spans="2:13" ht="15">
      <c r="B35" s="173"/>
      <c r="C35" s="114" t="s">
        <v>73</v>
      </c>
      <c r="D35" s="115"/>
      <c r="E35" s="115">
        <f aca="true" t="shared" si="1" ref="E35:J35">SUM(E36:E38)</f>
        <v>12705</v>
      </c>
      <c r="F35" s="115">
        <f t="shared" si="1"/>
        <v>6153</v>
      </c>
      <c r="G35" s="115">
        <f t="shared" si="1"/>
        <v>4501</v>
      </c>
      <c r="H35" s="115">
        <f t="shared" si="1"/>
        <v>4120</v>
      </c>
      <c r="I35" s="115">
        <f t="shared" si="1"/>
        <v>5852</v>
      </c>
      <c r="J35" s="115">
        <f t="shared" si="1"/>
        <v>42618</v>
      </c>
      <c r="K35" s="203">
        <f>+SUM(K36:K38)</f>
        <v>15944</v>
      </c>
      <c r="L35" s="116"/>
      <c r="M35" s="110"/>
    </row>
    <row r="36" spans="2:13" ht="15">
      <c r="B36" s="173"/>
      <c r="C36" s="123" t="s">
        <v>54</v>
      </c>
      <c r="D36" s="181"/>
      <c r="E36" s="124"/>
      <c r="F36" s="124"/>
      <c r="G36" s="124"/>
      <c r="H36" s="124"/>
      <c r="I36" s="124"/>
      <c r="J36" s="124">
        <v>4028</v>
      </c>
      <c r="K36" s="204">
        <v>9289</v>
      </c>
      <c r="L36" s="130" t="s">
        <v>74</v>
      </c>
      <c r="M36" s="110"/>
    </row>
    <row r="37" spans="2:13" ht="15">
      <c r="B37" s="173"/>
      <c r="C37" s="123" t="s">
        <v>55</v>
      </c>
      <c r="D37" s="181"/>
      <c r="E37" s="181"/>
      <c r="F37" s="181"/>
      <c r="G37" s="181"/>
      <c r="H37" s="181"/>
      <c r="I37" s="204"/>
      <c r="J37" s="204">
        <v>30266</v>
      </c>
      <c r="K37" s="204"/>
      <c r="L37" s="130" t="s">
        <v>131</v>
      </c>
      <c r="M37" s="110"/>
    </row>
    <row r="38" spans="2:13" ht="15">
      <c r="B38" s="173"/>
      <c r="C38" s="123" t="s">
        <v>80</v>
      </c>
      <c r="D38" s="181"/>
      <c r="E38" s="124">
        <v>12705</v>
      </c>
      <c r="F38" s="124">
        <v>6153</v>
      </c>
      <c r="G38" s="124">
        <v>4501</v>
      </c>
      <c r="H38" s="124">
        <v>4120</v>
      </c>
      <c r="I38" s="124">
        <v>5852</v>
      </c>
      <c r="J38" s="124">
        <v>8324</v>
      </c>
      <c r="K38" s="204">
        <v>6655</v>
      </c>
      <c r="L38" s="130" t="s">
        <v>130</v>
      </c>
      <c r="M38" s="110"/>
    </row>
    <row r="39" spans="2:13" ht="15.75" thickBot="1">
      <c r="B39" s="173"/>
      <c r="C39" s="114"/>
      <c r="D39" s="195"/>
      <c r="E39" s="196"/>
      <c r="F39" s="196"/>
      <c r="G39" s="196"/>
      <c r="H39" s="196"/>
      <c r="I39" s="196"/>
      <c r="J39" s="196"/>
      <c r="K39" s="243"/>
      <c r="L39" s="113"/>
      <c r="M39" s="110"/>
    </row>
    <row r="40" spans="2:13" ht="16.5" thickBot="1" thickTop="1">
      <c r="B40" s="173"/>
      <c r="C40" s="184" t="s">
        <v>124</v>
      </c>
      <c r="D40" s="103">
        <f aca="true" t="shared" si="2" ref="D40:I40">+D8+D11+D22+D24+D27+D35</f>
        <v>0</v>
      </c>
      <c r="E40" s="103">
        <f t="shared" si="2"/>
        <v>-2664</v>
      </c>
      <c r="F40" s="103">
        <f t="shared" si="2"/>
        <v>-28704</v>
      </c>
      <c r="G40" s="103">
        <f t="shared" si="2"/>
        <v>-43016</v>
      </c>
      <c r="H40" s="103">
        <f t="shared" si="2"/>
        <v>1843</v>
      </c>
      <c r="I40" s="103">
        <f t="shared" si="2"/>
        <v>-35845</v>
      </c>
      <c r="J40" s="103">
        <f>+J8+J11+J22+J24+J27+J35</f>
        <v>14138</v>
      </c>
      <c r="K40" s="211">
        <f>+K8+K11+K22+K24+K27+K35</f>
        <v>-147809</v>
      </c>
      <c r="L40" s="134"/>
      <c r="M40" s="105"/>
    </row>
    <row r="41" spans="2:13" ht="16.5" thickTop="1">
      <c r="B41" s="173"/>
      <c r="C41" s="185" t="s">
        <v>86</v>
      </c>
      <c r="D41" s="53"/>
      <c r="E41" s="186"/>
      <c r="F41" s="186"/>
      <c r="G41" s="186"/>
      <c r="H41" s="186"/>
      <c r="I41" s="186"/>
      <c r="J41" s="186"/>
      <c r="K41" s="186"/>
      <c r="L41" s="186"/>
      <c r="M41" s="110"/>
    </row>
    <row r="42" spans="2:13" ht="15.75">
      <c r="B42" s="173"/>
      <c r="C42" s="187"/>
      <c r="D42" s="188"/>
      <c r="E42" s="197"/>
      <c r="F42" s="197"/>
      <c r="G42" s="186"/>
      <c r="H42" s="186"/>
      <c r="I42" s="186"/>
      <c r="J42" s="186"/>
      <c r="K42" s="186"/>
      <c r="L42" s="186"/>
      <c r="M42" s="110"/>
    </row>
    <row r="43" spans="2:13" ht="15.75">
      <c r="B43" s="173"/>
      <c r="C43" s="189" t="s">
        <v>43</v>
      </c>
      <c r="D43" s="35"/>
      <c r="E43" s="186"/>
      <c r="F43" s="186"/>
      <c r="G43" s="186"/>
      <c r="H43" s="186"/>
      <c r="I43" s="186"/>
      <c r="J43" s="186"/>
      <c r="K43" s="186"/>
      <c r="L43" s="186"/>
      <c r="M43" s="110"/>
    </row>
    <row r="44" spans="2:13" ht="15.75">
      <c r="B44" s="173"/>
      <c r="C44" s="189" t="s">
        <v>87</v>
      </c>
      <c r="D44" s="35"/>
      <c r="E44" s="186"/>
      <c r="F44" s="186"/>
      <c r="G44" s="186"/>
      <c r="H44" s="186"/>
      <c r="I44" s="186"/>
      <c r="J44" s="186"/>
      <c r="K44" s="186"/>
      <c r="L44" s="186"/>
      <c r="M44" s="110"/>
    </row>
    <row r="45" spans="2:13" ht="13.5" thickBot="1">
      <c r="B45" s="190"/>
      <c r="C45" s="140"/>
      <c r="D45" s="141"/>
      <c r="E45" s="141"/>
      <c r="F45" s="141"/>
      <c r="G45" s="141"/>
      <c r="H45" s="141"/>
      <c r="I45" s="141"/>
      <c r="J45" s="141"/>
      <c r="K45" s="141"/>
      <c r="L45" s="141"/>
      <c r="M45" s="142"/>
    </row>
    <row r="46" ht="13.5" thickTop="1"/>
    <row r="48" spans="2:13" ht="15">
      <c r="B48" s="284" t="s">
        <v>214</v>
      </c>
      <c r="C48" s="285"/>
      <c r="D48" s="286"/>
      <c r="E48" s="286"/>
      <c r="F48" s="286"/>
      <c r="G48" s="286"/>
      <c r="H48" s="286"/>
      <c r="I48" s="286"/>
      <c r="J48" s="286"/>
      <c r="K48" s="286"/>
      <c r="L48" s="286"/>
      <c r="M48" s="364"/>
    </row>
    <row r="49" spans="2:13" ht="23.25">
      <c r="B49" s="368"/>
      <c r="C49" s="289" t="s">
        <v>228</v>
      </c>
      <c r="D49" s="290">
        <f aca="true" t="shared" si="3" ref="D49:J49">IF(D40="M",0,D40)-IF(D8="M",0,D8)-IF(D11="M",0,D11)-IF(D18="M",0,D18)-IF(D22="M",0,D22)-IF(D24="M",0,D24)-IF(D27="M",0,D27)-IF(D31="M",0,D31)-IF(D35="M",0,D35)</f>
        <v>0</v>
      </c>
      <c r="E49" s="290">
        <f t="shared" si="3"/>
        <v>0</v>
      </c>
      <c r="F49" s="290">
        <f t="shared" si="3"/>
        <v>0</v>
      </c>
      <c r="G49" s="290">
        <f t="shared" si="3"/>
        <v>0</v>
      </c>
      <c r="H49" s="290">
        <f t="shared" si="3"/>
        <v>0</v>
      </c>
      <c r="I49" s="290">
        <f t="shared" si="3"/>
        <v>0</v>
      </c>
      <c r="J49" s="290">
        <f t="shared" si="3"/>
        <v>0</v>
      </c>
      <c r="K49" s="290">
        <f>IF(K40="M",0,K40)-IF(K8="M",0,K8)-IF(K11="M",0,K11)-IF(K18="M",0,K18)-IF(K22="M",0,K22)-IF(K24="M",0,K24)-IF(K27="M",0,K27)-IF(K31="M",0,K31)-IF(K35="M",0,K35)</f>
        <v>0</v>
      </c>
      <c r="L49" s="247"/>
      <c r="M49" s="365"/>
    </row>
    <row r="50" spans="2:13" ht="15.75">
      <c r="B50" s="368"/>
      <c r="C50" s="289" t="s">
        <v>229</v>
      </c>
      <c r="D50" s="290">
        <f aca="true" t="shared" si="4" ref="D50:J50">IF(D11="M",0,D11)-IF(D12="M",0,D12)-IF(D13="M",0,D13)-IF(D14="M",0,D14)</f>
        <v>0</v>
      </c>
      <c r="E50" s="290">
        <f t="shared" si="4"/>
        <v>0</v>
      </c>
      <c r="F50" s="290">
        <f t="shared" si="4"/>
        <v>0</v>
      </c>
      <c r="G50" s="290">
        <f t="shared" si="4"/>
        <v>0</v>
      </c>
      <c r="H50" s="290">
        <f t="shared" si="4"/>
        <v>0</v>
      </c>
      <c r="I50" s="290">
        <f t="shared" si="4"/>
        <v>0</v>
      </c>
      <c r="J50" s="290">
        <f t="shared" si="4"/>
        <v>0</v>
      </c>
      <c r="K50" s="290">
        <f>IF(K11="M",0,K11)-IF(K12="M",0,K12)-IF(K13="M",0,K13)-IF(K14="M",0,K14)</f>
        <v>0</v>
      </c>
      <c r="L50" s="247"/>
      <c r="M50" s="365"/>
    </row>
    <row r="51" spans="2:13" ht="15.75">
      <c r="B51" s="368"/>
      <c r="C51" s="289" t="s">
        <v>230</v>
      </c>
      <c r="D51" s="290">
        <f aca="true" t="shared" si="5" ref="D51:J51">D35-SUM(D36:D38)</f>
        <v>0</v>
      </c>
      <c r="E51" s="290">
        <f t="shared" si="5"/>
        <v>0</v>
      </c>
      <c r="F51" s="290">
        <f t="shared" si="5"/>
        <v>0</v>
      </c>
      <c r="G51" s="290">
        <f t="shared" si="5"/>
        <v>0</v>
      </c>
      <c r="H51" s="290">
        <f t="shared" si="5"/>
        <v>0</v>
      </c>
      <c r="I51" s="290">
        <f t="shared" si="5"/>
        <v>0</v>
      </c>
      <c r="J51" s="290">
        <f t="shared" si="5"/>
        <v>0</v>
      </c>
      <c r="K51" s="290">
        <f>K35-SUM(K36:K38)</f>
        <v>0</v>
      </c>
      <c r="L51" s="247"/>
      <c r="M51" s="365"/>
    </row>
    <row r="52" spans="2:13" ht="15.75">
      <c r="B52" s="292" t="s">
        <v>222</v>
      </c>
      <c r="C52" s="289"/>
      <c r="D52" s="294"/>
      <c r="E52" s="294"/>
      <c r="F52" s="294"/>
      <c r="G52" s="294"/>
      <c r="H52" s="294"/>
      <c r="I52" s="294"/>
      <c r="J52" s="294"/>
      <c r="K52" s="294"/>
      <c r="L52" s="247"/>
      <c r="M52" s="365"/>
    </row>
    <row r="53" spans="2:13" ht="15.75">
      <c r="B53" s="369"/>
      <c r="C53" s="296" t="s">
        <v>231</v>
      </c>
      <c r="D53" s="361">
        <f>IF('Table 1'!E13="M",0,'Table 1'!E13)-IF('Table 2C'!D40="M",0,'Table 2C'!D40)</f>
        <v>0</v>
      </c>
      <c r="E53" s="361">
        <f>IF('Table 1'!F13="M",0,'Table 1'!F13)-IF('Table 2C'!E40="M",0,'Table 2C'!E40)</f>
        <v>0</v>
      </c>
      <c r="F53" s="361">
        <f>IF('Table 1'!G13="M",0,'Table 1'!G13)-IF('Table 2C'!F40="M",0,'Table 2C'!F40)</f>
        <v>0</v>
      </c>
      <c r="G53" s="361">
        <f>IF('Table 1'!H13="M",0,'Table 1'!H13)-IF('Table 2C'!G40="M",0,'Table 2C'!G40)</f>
        <v>0</v>
      </c>
      <c r="H53" s="361">
        <f>IF('Table 1'!I13="M",0,'Table 1'!I13)-IF('Table 2C'!H40="M",0,'Table 2C'!H40)</f>
        <v>0</v>
      </c>
      <c r="I53" s="361">
        <f>IF('Table 1'!J13="M",0,'Table 1'!J13)-IF('Table 2C'!I40="M",0,'Table 2C'!I40)</f>
        <v>0</v>
      </c>
      <c r="J53" s="361">
        <f>IF('Table 1'!K13="M",0,'Table 1'!K13)-IF('Table 2C'!J40="M",0,'Table 2C'!J40)</f>
        <v>0</v>
      </c>
      <c r="K53" s="361">
        <f>IF('Table 1'!L13="M",0,'Table 1'!L13)-IF('Table 2C'!K40="M",0,'Table 2C'!K40)</f>
        <v>0</v>
      </c>
      <c r="L53" s="298"/>
      <c r="M53" s="366"/>
    </row>
  </sheetData>
  <mergeCells count="1">
    <mergeCell ref="D4:K4"/>
  </mergeCells>
  <printOptions/>
  <pageMargins left="0.75" right="0.75" top="1" bottom="1" header="0.5" footer="0.5"/>
  <pageSetup fitToHeight="1" fitToWidth="1" horizontalDpi="600" verticalDpi="600" orientation="landscape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3"/>
  <sheetViews>
    <sheetView zoomScale="65" zoomScaleNormal="65" workbookViewId="0" topLeftCell="A1">
      <selection activeCell="A1" sqref="A1"/>
    </sheetView>
  </sheetViews>
  <sheetFormatPr defaultColWidth="9.140625" defaultRowHeight="12.75"/>
  <cols>
    <col min="3" max="3" width="83.00390625" style="0" customWidth="1"/>
    <col min="4" max="11" width="12.00390625" style="0" customWidth="1"/>
    <col min="12" max="12" width="77.28125" style="0" customWidth="1"/>
  </cols>
  <sheetData>
    <row r="1" spans="2:13" ht="18">
      <c r="B1" s="171"/>
      <c r="C1" s="86" t="s">
        <v>125</v>
      </c>
      <c r="D1" s="3"/>
      <c r="E1" s="1"/>
      <c r="F1" s="1"/>
      <c r="G1" s="1"/>
      <c r="H1" s="1"/>
      <c r="I1" s="1"/>
      <c r="J1" s="1"/>
      <c r="K1" s="1"/>
      <c r="L1" s="1"/>
      <c r="M1" s="1"/>
    </row>
    <row r="2" spans="2:13" ht="32.25" thickBot="1">
      <c r="B2" s="171"/>
      <c r="C2" s="87"/>
      <c r="D2" s="88"/>
      <c r="E2" s="1"/>
      <c r="F2" s="1"/>
      <c r="G2" s="1"/>
      <c r="H2" s="1"/>
      <c r="I2" s="1"/>
      <c r="J2" s="1"/>
      <c r="K2" s="1"/>
      <c r="L2" s="1"/>
      <c r="M2" s="1"/>
    </row>
    <row r="3" spans="2:13" ht="15.75" thickTop="1">
      <c r="B3" s="172"/>
      <c r="C3" s="90"/>
      <c r="D3" s="91"/>
      <c r="E3" s="92"/>
      <c r="F3" s="92"/>
      <c r="G3" s="92"/>
      <c r="H3" s="92"/>
      <c r="I3" s="92"/>
      <c r="J3" s="92"/>
      <c r="K3" s="92"/>
      <c r="L3" s="92"/>
      <c r="M3" s="93"/>
    </row>
    <row r="4" spans="2:13" ht="15">
      <c r="B4" s="173"/>
      <c r="C4" s="13" t="s">
        <v>1</v>
      </c>
      <c r="D4" s="415" t="s">
        <v>2</v>
      </c>
      <c r="E4" s="417"/>
      <c r="F4" s="417"/>
      <c r="G4" s="417"/>
      <c r="H4" s="417"/>
      <c r="I4" s="417"/>
      <c r="J4" s="417"/>
      <c r="K4" s="418"/>
      <c r="L4" s="174"/>
      <c r="M4" s="96"/>
    </row>
    <row r="5" spans="2:13" ht="15.75">
      <c r="B5" s="173"/>
      <c r="C5" s="21" t="s">
        <v>3</v>
      </c>
      <c r="D5" s="23">
        <v>1995</v>
      </c>
      <c r="E5" s="23">
        <v>1996</v>
      </c>
      <c r="F5" s="23">
        <v>1997</v>
      </c>
      <c r="G5" s="23">
        <v>1998</v>
      </c>
      <c r="H5" s="23">
        <v>1999</v>
      </c>
      <c r="I5" s="23">
        <v>2000</v>
      </c>
      <c r="J5" s="23">
        <v>2001</v>
      </c>
      <c r="K5" s="23">
        <v>2002</v>
      </c>
      <c r="L5" s="175"/>
      <c r="M5" s="96"/>
    </row>
    <row r="6" spans="2:13" ht="15.75">
      <c r="B6" s="173"/>
      <c r="C6" s="24" t="s">
        <v>137</v>
      </c>
      <c r="D6" s="25" t="s">
        <v>6</v>
      </c>
      <c r="E6" s="25" t="s">
        <v>6</v>
      </c>
      <c r="F6" s="25" t="s">
        <v>6</v>
      </c>
      <c r="G6" s="25" t="s">
        <v>6</v>
      </c>
      <c r="H6" s="25" t="s">
        <v>6</v>
      </c>
      <c r="I6" s="25" t="s">
        <v>6</v>
      </c>
      <c r="J6" s="25" t="s">
        <v>6</v>
      </c>
      <c r="K6" s="244" t="s">
        <v>6</v>
      </c>
      <c r="L6" s="98"/>
      <c r="M6" s="96"/>
    </row>
    <row r="7" spans="2:13" ht="16.5" thickBot="1">
      <c r="B7" s="173"/>
      <c r="C7" s="176"/>
      <c r="D7" s="100"/>
      <c r="E7" s="100"/>
      <c r="F7" s="100"/>
      <c r="G7" s="100"/>
      <c r="H7" s="100"/>
      <c r="I7" s="100"/>
      <c r="J7" s="100"/>
      <c r="K7" s="212"/>
      <c r="L7" s="38"/>
      <c r="M7" s="96"/>
    </row>
    <row r="8" spans="2:13" ht="17.25" thickBot="1" thickTop="1">
      <c r="B8" s="173"/>
      <c r="C8" s="177" t="s">
        <v>126</v>
      </c>
      <c r="D8" s="103"/>
      <c r="E8" s="103">
        <v>-69663</v>
      </c>
      <c r="F8" s="103">
        <v>-50533</v>
      </c>
      <c r="G8" s="103">
        <v>-90775</v>
      </c>
      <c r="H8" s="103">
        <v>-46567</v>
      </c>
      <c r="I8" s="103">
        <v>-81396.79999999993</v>
      </c>
      <c r="J8" s="103">
        <v>-28811.1</v>
      </c>
      <c r="K8" s="211">
        <v>-100857</v>
      </c>
      <c r="L8" s="178"/>
      <c r="M8" s="105"/>
    </row>
    <row r="9" spans="2:13" ht="16.5" thickTop="1">
      <c r="B9" s="173"/>
      <c r="C9" s="185" t="s">
        <v>114</v>
      </c>
      <c r="D9" s="107"/>
      <c r="E9" s="108"/>
      <c r="F9" s="108"/>
      <c r="G9" s="108"/>
      <c r="H9" s="108"/>
      <c r="I9" s="108"/>
      <c r="J9" s="108"/>
      <c r="K9" s="237"/>
      <c r="L9" s="179"/>
      <c r="M9" s="110"/>
    </row>
    <row r="10" spans="2:13" ht="15.75">
      <c r="B10" s="173"/>
      <c r="C10" s="185"/>
      <c r="D10" s="111"/>
      <c r="E10" s="112"/>
      <c r="F10" s="112"/>
      <c r="G10" s="112"/>
      <c r="H10" s="112"/>
      <c r="I10" s="112"/>
      <c r="J10" s="112"/>
      <c r="K10" s="240"/>
      <c r="L10" s="113"/>
      <c r="M10" s="110"/>
    </row>
    <row r="11" spans="2:13" ht="15">
      <c r="B11" s="180"/>
      <c r="C11" s="191" t="s">
        <v>47</v>
      </c>
      <c r="D11" s="115">
        <f aca="true" t="shared" si="0" ref="D11:I11">+D12+D13+D14</f>
        <v>0</v>
      </c>
      <c r="E11" s="115">
        <f t="shared" si="0"/>
        <v>163</v>
      </c>
      <c r="F11" s="115">
        <f t="shared" si="0"/>
        <v>-10259</v>
      </c>
      <c r="G11" s="115">
        <f t="shared" si="0"/>
        <v>1714</v>
      </c>
      <c r="H11" s="115">
        <f t="shared" si="0"/>
        <v>-63751</v>
      </c>
      <c r="I11" s="115">
        <f t="shared" si="0"/>
        <v>-9641.203</v>
      </c>
      <c r="J11" s="115">
        <f>+J12+J13+J14</f>
        <v>-308.9000000000001</v>
      </c>
      <c r="K11" s="203">
        <f>SUM(K12:K14)</f>
        <v>479</v>
      </c>
      <c r="L11" s="116"/>
      <c r="M11" s="110"/>
    </row>
    <row r="12" spans="2:13" ht="15">
      <c r="B12" s="173"/>
      <c r="C12" s="191" t="s">
        <v>115</v>
      </c>
      <c r="D12" s="119"/>
      <c r="E12" s="118">
        <v>569</v>
      </c>
      <c r="F12" s="118">
        <v>-1131</v>
      </c>
      <c r="G12" s="118">
        <v>4425</v>
      </c>
      <c r="H12" s="118">
        <v>2942</v>
      </c>
      <c r="I12" s="118">
        <v>-9641.203</v>
      </c>
      <c r="J12" s="118">
        <v>-308.9</v>
      </c>
      <c r="K12" s="207">
        <v>479</v>
      </c>
      <c r="L12" s="116"/>
      <c r="M12" s="110"/>
    </row>
    <row r="13" spans="2:13" ht="15">
      <c r="B13" s="173"/>
      <c r="C13" s="191" t="s">
        <v>116</v>
      </c>
      <c r="D13" s="192"/>
      <c r="E13" s="121">
        <v>754</v>
      </c>
      <c r="F13" s="121">
        <v>-8200</v>
      </c>
      <c r="G13" s="121">
        <v>-2711</v>
      </c>
      <c r="H13" s="121">
        <v>-66693</v>
      </c>
      <c r="I13" s="121">
        <v>0</v>
      </c>
      <c r="J13" s="121">
        <v>0</v>
      </c>
      <c r="K13" s="203" t="s">
        <v>68</v>
      </c>
      <c r="L13" s="116"/>
      <c r="M13" s="110"/>
    </row>
    <row r="14" spans="2:13" ht="15">
      <c r="B14" s="173"/>
      <c r="C14" s="191" t="s">
        <v>53</v>
      </c>
      <c r="D14" s="193"/>
      <c r="E14" s="122">
        <v>-1160</v>
      </c>
      <c r="F14" s="122">
        <v>-928</v>
      </c>
      <c r="G14" s="122">
        <v>0</v>
      </c>
      <c r="H14" s="122">
        <v>0</v>
      </c>
      <c r="I14" s="122">
        <v>0</v>
      </c>
      <c r="J14" s="122">
        <v>0</v>
      </c>
      <c r="K14" s="203" t="s">
        <v>68</v>
      </c>
      <c r="L14" s="116"/>
      <c r="M14" s="110"/>
    </row>
    <row r="15" spans="2:13" ht="15">
      <c r="B15" s="173"/>
      <c r="C15" s="123" t="s">
        <v>54</v>
      </c>
      <c r="D15" s="181"/>
      <c r="E15" s="181"/>
      <c r="F15" s="181"/>
      <c r="G15" s="181"/>
      <c r="H15" s="181"/>
      <c r="I15" s="181"/>
      <c r="J15" s="181"/>
      <c r="K15" s="204"/>
      <c r="L15" s="182"/>
      <c r="M15" s="110"/>
    </row>
    <row r="16" spans="2:13" ht="15">
      <c r="B16" s="173"/>
      <c r="C16" s="123" t="s">
        <v>55</v>
      </c>
      <c r="D16" s="181"/>
      <c r="E16" s="181"/>
      <c r="F16" s="181"/>
      <c r="G16" s="181"/>
      <c r="H16" s="181"/>
      <c r="I16" s="181"/>
      <c r="J16" s="181"/>
      <c r="K16" s="204"/>
      <c r="L16" s="182"/>
      <c r="M16" s="110"/>
    </row>
    <row r="17" spans="2:13" ht="15">
      <c r="B17" s="173"/>
      <c r="C17" s="123"/>
      <c r="D17" s="126"/>
      <c r="E17" s="127"/>
      <c r="F17" s="127"/>
      <c r="G17" s="127"/>
      <c r="H17" s="127"/>
      <c r="I17" s="127"/>
      <c r="J17" s="127"/>
      <c r="K17" s="241"/>
      <c r="L17" s="116"/>
      <c r="M17" s="110"/>
    </row>
    <row r="18" spans="2:13" ht="15">
      <c r="B18" s="173"/>
      <c r="C18" s="114" t="s">
        <v>123</v>
      </c>
      <c r="D18" s="119" t="s">
        <v>68</v>
      </c>
      <c r="E18" s="119" t="s">
        <v>68</v>
      </c>
      <c r="F18" s="119" t="s">
        <v>68</v>
      </c>
      <c r="G18" s="119" t="s">
        <v>68</v>
      </c>
      <c r="H18" s="119" t="s">
        <v>68</v>
      </c>
      <c r="I18" s="119" t="s">
        <v>68</v>
      </c>
      <c r="J18" s="119" t="s">
        <v>68</v>
      </c>
      <c r="K18" s="203" t="s">
        <v>68</v>
      </c>
      <c r="L18" s="116"/>
      <c r="M18" s="110"/>
    </row>
    <row r="19" spans="2:13" ht="15">
      <c r="B19" s="180"/>
      <c r="C19" s="123" t="s">
        <v>54</v>
      </c>
      <c r="D19" s="181"/>
      <c r="E19" s="181"/>
      <c r="F19" s="181"/>
      <c r="G19" s="181"/>
      <c r="H19" s="181"/>
      <c r="I19" s="181"/>
      <c r="J19" s="181"/>
      <c r="K19" s="204"/>
      <c r="L19" s="182"/>
      <c r="M19" s="110"/>
    </row>
    <row r="20" spans="2:13" ht="15">
      <c r="B20" s="180"/>
      <c r="C20" s="123" t="s">
        <v>55</v>
      </c>
      <c r="D20" s="183"/>
      <c r="E20" s="183"/>
      <c r="F20" s="183"/>
      <c r="G20" s="183"/>
      <c r="H20" s="183"/>
      <c r="I20" s="183"/>
      <c r="J20" s="183"/>
      <c r="K20" s="204"/>
      <c r="L20" s="182"/>
      <c r="M20" s="110"/>
    </row>
    <row r="21" spans="2:13" ht="15">
      <c r="B21" s="180"/>
      <c r="C21" s="123"/>
      <c r="D21" s="126"/>
      <c r="E21" s="127"/>
      <c r="F21" s="127"/>
      <c r="G21" s="127"/>
      <c r="H21" s="127"/>
      <c r="I21" s="127"/>
      <c r="J21" s="127"/>
      <c r="K21" s="241"/>
      <c r="L21" s="116"/>
      <c r="M21" s="110"/>
    </row>
    <row r="22" spans="2:13" ht="15">
      <c r="B22" s="180"/>
      <c r="C22" s="114" t="s">
        <v>57</v>
      </c>
      <c r="D22" s="119"/>
      <c r="E22" s="119">
        <v>0</v>
      </c>
      <c r="F22" s="118">
        <v>0</v>
      </c>
      <c r="G22" s="119">
        <v>0</v>
      </c>
      <c r="H22" s="119">
        <v>0</v>
      </c>
      <c r="I22" s="119">
        <v>0</v>
      </c>
      <c r="J22" s="119">
        <v>0</v>
      </c>
      <c r="K22" s="203">
        <v>0</v>
      </c>
      <c r="L22" s="116"/>
      <c r="M22" s="110"/>
    </row>
    <row r="23" spans="2:13" ht="15">
      <c r="B23" s="180"/>
      <c r="C23" s="123"/>
      <c r="D23" s="126"/>
      <c r="E23" s="127"/>
      <c r="F23" s="127"/>
      <c r="G23" s="127"/>
      <c r="H23" s="127"/>
      <c r="I23" s="127"/>
      <c r="J23" s="127"/>
      <c r="K23" s="241"/>
      <c r="L23" s="116"/>
      <c r="M23" s="110"/>
    </row>
    <row r="24" spans="2:13" ht="15">
      <c r="B24" s="180"/>
      <c r="C24" s="114" t="s">
        <v>118</v>
      </c>
      <c r="D24" s="122"/>
      <c r="E24" s="122">
        <f aca="true" t="shared" si="1" ref="E24:K24">+E25+E26</f>
        <v>11354</v>
      </c>
      <c r="F24" s="122">
        <f t="shared" si="1"/>
        <v>17989</v>
      </c>
      <c r="G24" s="122">
        <f t="shared" si="1"/>
        <v>15246</v>
      </c>
      <c r="H24" s="122">
        <f t="shared" si="1"/>
        <v>7361</v>
      </c>
      <c r="I24" s="122">
        <f t="shared" si="1"/>
        <v>28140</v>
      </c>
      <c r="J24" s="122">
        <f t="shared" si="1"/>
        <v>21217</v>
      </c>
      <c r="K24" s="203">
        <f t="shared" si="1"/>
        <v>24572</v>
      </c>
      <c r="L24" s="116"/>
      <c r="M24" s="110"/>
    </row>
    <row r="25" spans="2:13" ht="15">
      <c r="B25" s="180"/>
      <c r="C25" s="123" t="s">
        <v>54</v>
      </c>
      <c r="D25" s="198"/>
      <c r="E25" s="198">
        <v>0</v>
      </c>
      <c r="F25" s="198">
        <v>0</v>
      </c>
      <c r="G25" s="198">
        <v>0</v>
      </c>
      <c r="H25" s="198">
        <v>0</v>
      </c>
      <c r="I25" s="198">
        <v>0</v>
      </c>
      <c r="J25" s="198">
        <v>-1</v>
      </c>
      <c r="K25" s="204">
        <v>-13</v>
      </c>
      <c r="L25" s="130" t="s">
        <v>133</v>
      </c>
      <c r="M25" s="110"/>
    </row>
    <row r="26" spans="2:13" ht="15">
      <c r="B26" s="180"/>
      <c r="C26" s="123" t="s">
        <v>55</v>
      </c>
      <c r="D26" s="198"/>
      <c r="E26" s="198">
        <v>11354</v>
      </c>
      <c r="F26" s="198">
        <v>17989</v>
      </c>
      <c r="G26" s="198">
        <v>15246</v>
      </c>
      <c r="H26" s="198">
        <v>7361</v>
      </c>
      <c r="I26" s="198">
        <v>28140</v>
      </c>
      <c r="J26" s="198">
        <v>21218</v>
      </c>
      <c r="K26" s="204">
        <v>24585</v>
      </c>
      <c r="L26" s="130" t="s">
        <v>135</v>
      </c>
      <c r="M26" s="110"/>
    </row>
    <row r="27" spans="2:13" ht="15">
      <c r="B27" s="173"/>
      <c r="C27" s="114" t="s">
        <v>61</v>
      </c>
      <c r="D27" s="122"/>
      <c r="E27" s="122">
        <v>-5205</v>
      </c>
      <c r="F27" s="122">
        <v>-2700</v>
      </c>
      <c r="G27" s="122">
        <v>-17862</v>
      </c>
      <c r="H27" s="122">
        <v>-6097</v>
      </c>
      <c r="I27" s="122">
        <v>5166</v>
      </c>
      <c r="J27" s="122">
        <v>-2054</v>
      </c>
      <c r="K27" s="203">
        <v>-4357</v>
      </c>
      <c r="L27" s="116"/>
      <c r="M27" s="110"/>
    </row>
    <row r="28" spans="2:13" ht="15">
      <c r="B28" s="173"/>
      <c r="C28" s="123" t="s">
        <v>54</v>
      </c>
      <c r="D28" s="181"/>
      <c r="E28" s="181"/>
      <c r="F28" s="181"/>
      <c r="G28" s="181"/>
      <c r="H28" s="181"/>
      <c r="I28" s="181"/>
      <c r="J28" s="181"/>
      <c r="K28" s="204"/>
      <c r="L28" s="182"/>
      <c r="M28" s="110"/>
    </row>
    <row r="29" spans="2:13" ht="15">
      <c r="B29" s="173"/>
      <c r="C29" s="123" t="s">
        <v>55</v>
      </c>
      <c r="D29" s="181"/>
      <c r="E29" s="181"/>
      <c r="F29" s="181"/>
      <c r="G29" s="181"/>
      <c r="H29" s="181"/>
      <c r="I29" s="181"/>
      <c r="J29" s="181"/>
      <c r="K29" s="204"/>
      <c r="L29" s="182"/>
      <c r="M29" s="110"/>
    </row>
    <row r="30" spans="2:13" ht="15">
      <c r="B30" s="180"/>
      <c r="C30" s="114"/>
      <c r="D30" s="126"/>
      <c r="E30" s="127"/>
      <c r="F30" s="127"/>
      <c r="G30" s="127"/>
      <c r="H30" s="127"/>
      <c r="I30" s="127"/>
      <c r="J30" s="127"/>
      <c r="K30" s="241"/>
      <c r="L30" s="116"/>
      <c r="M30" s="110"/>
    </row>
    <row r="31" spans="2:13" ht="15">
      <c r="B31" s="173"/>
      <c r="C31" s="114" t="s">
        <v>119</v>
      </c>
      <c r="D31" s="119" t="s">
        <v>68</v>
      </c>
      <c r="E31" s="119" t="s">
        <v>68</v>
      </c>
      <c r="F31" s="119" t="s">
        <v>68</v>
      </c>
      <c r="G31" s="119" t="s">
        <v>68</v>
      </c>
      <c r="H31" s="119" t="s">
        <v>68</v>
      </c>
      <c r="I31" s="119" t="s">
        <v>68</v>
      </c>
      <c r="J31" s="119" t="s">
        <v>68</v>
      </c>
      <c r="K31" s="203" t="s">
        <v>68</v>
      </c>
      <c r="L31" s="116"/>
      <c r="M31" s="110"/>
    </row>
    <row r="32" spans="2:13" ht="15">
      <c r="B32" s="180"/>
      <c r="C32" s="123" t="s">
        <v>54</v>
      </c>
      <c r="D32" s="181"/>
      <c r="E32" s="181"/>
      <c r="F32" s="181"/>
      <c r="G32" s="181"/>
      <c r="H32" s="181"/>
      <c r="I32" s="181"/>
      <c r="J32" s="181"/>
      <c r="K32" s="204"/>
      <c r="L32" s="130" t="s">
        <v>134</v>
      </c>
      <c r="M32" s="110"/>
    </row>
    <row r="33" spans="2:13" ht="15">
      <c r="B33" s="180"/>
      <c r="C33" s="123" t="s">
        <v>55</v>
      </c>
      <c r="D33" s="181"/>
      <c r="E33" s="181"/>
      <c r="F33" s="181"/>
      <c r="G33" s="181"/>
      <c r="H33" s="181"/>
      <c r="I33" s="181"/>
      <c r="J33" s="181"/>
      <c r="K33" s="204"/>
      <c r="L33" s="182"/>
      <c r="M33" s="110"/>
    </row>
    <row r="34" spans="2:13" ht="15">
      <c r="B34" s="194"/>
      <c r="C34" s="114"/>
      <c r="D34" s="126"/>
      <c r="E34" s="127"/>
      <c r="F34" s="127"/>
      <c r="G34" s="127"/>
      <c r="H34" s="127"/>
      <c r="I34" s="127"/>
      <c r="J34" s="132"/>
      <c r="K34" s="240"/>
      <c r="L34" s="116"/>
      <c r="M34" s="110"/>
    </row>
    <row r="35" spans="2:13" ht="15">
      <c r="B35" s="173"/>
      <c r="C35" s="114" t="s">
        <v>73</v>
      </c>
      <c r="D35" s="115"/>
      <c r="E35" s="115">
        <f aca="true" t="shared" si="2" ref="E35:J35">+E36+E37</f>
        <v>104730</v>
      </c>
      <c r="F35" s="115">
        <f t="shared" si="2"/>
        <v>53616</v>
      </c>
      <c r="G35" s="115">
        <f t="shared" si="2"/>
        <v>54470</v>
      </c>
      <c r="H35" s="115">
        <f t="shared" si="2"/>
        <v>90775</v>
      </c>
      <c r="I35" s="115">
        <f t="shared" si="2"/>
        <v>42905</v>
      </c>
      <c r="J35" s="115">
        <f t="shared" si="2"/>
        <v>80113</v>
      </c>
      <c r="K35" s="203">
        <f>+K36</f>
        <v>28811</v>
      </c>
      <c r="L35" s="116"/>
      <c r="M35" s="110"/>
    </row>
    <row r="36" spans="2:13" ht="15">
      <c r="B36" s="173"/>
      <c r="C36" s="123" t="s">
        <v>54</v>
      </c>
      <c r="D36" s="181"/>
      <c r="E36" s="124">
        <v>104730</v>
      </c>
      <c r="F36" s="124">
        <v>53616</v>
      </c>
      <c r="G36" s="124">
        <v>54470</v>
      </c>
      <c r="H36" s="124">
        <v>90775</v>
      </c>
      <c r="I36" s="124">
        <v>42905</v>
      </c>
      <c r="J36" s="124">
        <v>80113</v>
      </c>
      <c r="K36" s="204">
        <v>28811</v>
      </c>
      <c r="L36" s="130" t="s">
        <v>132</v>
      </c>
      <c r="M36" s="110"/>
    </row>
    <row r="37" spans="2:13" ht="15">
      <c r="B37" s="173"/>
      <c r="C37" s="123" t="s">
        <v>55</v>
      </c>
      <c r="D37" s="181"/>
      <c r="E37" s="181"/>
      <c r="F37" s="181"/>
      <c r="G37" s="181"/>
      <c r="H37" s="181"/>
      <c r="I37" s="181"/>
      <c r="J37" s="181"/>
      <c r="K37" s="204"/>
      <c r="L37" s="182"/>
      <c r="M37" s="110"/>
    </row>
    <row r="38" spans="2:13" ht="15">
      <c r="B38" s="173"/>
      <c r="C38" s="123" t="s">
        <v>80</v>
      </c>
      <c r="D38" s="181"/>
      <c r="E38" s="181"/>
      <c r="F38" s="181"/>
      <c r="G38" s="181"/>
      <c r="H38" s="181"/>
      <c r="I38" s="181"/>
      <c r="J38" s="181"/>
      <c r="K38" s="204"/>
      <c r="L38" s="182"/>
      <c r="M38" s="110"/>
    </row>
    <row r="39" spans="2:13" ht="15.75" thickBot="1">
      <c r="B39" s="173"/>
      <c r="C39" s="114"/>
      <c r="D39" s="195"/>
      <c r="E39" s="196"/>
      <c r="F39" s="196"/>
      <c r="G39" s="196"/>
      <c r="H39" s="196"/>
      <c r="I39" s="196"/>
      <c r="J39" s="196"/>
      <c r="K39" s="243"/>
      <c r="L39" s="113"/>
      <c r="M39" s="110"/>
    </row>
    <row r="40" spans="2:13" ht="16.5" thickBot="1" thickTop="1">
      <c r="B40" s="173"/>
      <c r="C40" s="184" t="s">
        <v>127</v>
      </c>
      <c r="D40" s="103">
        <f aca="true" t="shared" si="3" ref="D40:I40">+D8+D11+D22+D24+D27+D35</f>
        <v>0</v>
      </c>
      <c r="E40" s="103">
        <f t="shared" si="3"/>
        <v>41379</v>
      </c>
      <c r="F40" s="103">
        <f t="shared" si="3"/>
        <v>8113</v>
      </c>
      <c r="G40" s="103">
        <f t="shared" si="3"/>
        <v>-37207</v>
      </c>
      <c r="H40" s="103">
        <f t="shared" si="3"/>
        <v>-18279</v>
      </c>
      <c r="I40" s="103">
        <f t="shared" si="3"/>
        <v>-14827.002999999924</v>
      </c>
      <c r="J40" s="103">
        <f>+J8+J11+J22+J24+J27+J35</f>
        <v>70156.00000000003</v>
      </c>
      <c r="K40" s="211">
        <f>+K8+K11+K22+K24+K27+K35</f>
        <v>-51352</v>
      </c>
      <c r="L40" s="134"/>
      <c r="M40" s="105"/>
    </row>
    <row r="41" spans="2:13" ht="16.5" thickTop="1">
      <c r="B41" s="173"/>
      <c r="C41" s="185" t="s">
        <v>86</v>
      </c>
      <c r="D41" s="53"/>
      <c r="E41" s="186"/>
      <c r="F41" s="186"/>
      <c r="G41" s="186"/>
      <c r="H41" s="186"/>
      <c r="I41" s="186"/>
      <c r="J41" s="186"/>
      <c r="K41" s="186"/>
      <c r="L41" s="186"/>
      <c r="M41" s="110"/>
    </row>
    <row r="42" spans="2:13" ht="15.75">
      <c r="B42" s="173"/>
      <c r="C42" s="187"/>
      <c r="D42" s="188"/>
      <c r="E42" s="186"/>
      <c r="F42" s="186"/>
      <c r="G42" s="186"/>
      <c r="H42" s="186"/>
      <c r="I42" s="186"/>
      <c r="J42" s="186"/>
      <c r="K42" s="186"/>
      <c r="L42" s="186"/>
      <c r="M42" s="110"/>
    </row>
    <row r="43" spans="2:13" ht="15.75">
      <c r="B43" s="173"/>
      <c r="C43" s="189" t="s">
        <v>43</v>
      </c>
      <c r="D43" s="35"/>
      <c r="E43" s="186"/>
      <c r="F43" s="186"/>
      <c r="G43" s="186"/>
      <c r="H43" s="186"/>
      <c r="I43" s="186"/>
      <c r="J43" s="186"/>
      <c r="K43" s="186"/>
      <c r="L43" s="186"/>
      <c r="M43" s="110"/>
    </row>
    <row r="44" spans="2:13" ht="15.75">
      <c r="B44" s="173"/>
      <c r="C44" s="189" t="s">
        <v>87</v>
      </c>
      <c r="D44" s="35"/>
      <c r="E44" s="186"/>
      <c r="F44" s="186"/>
      <c r="G44" s="186"/>
      <c r="H44" s="186"/>
      <c r="I44" s="186"/>
      <c r="J44" s="186"/>
      <c r="K44" s="186"/>
      <c r="L44" s="186"/>
      <c r="M44" s="110"/>
    </row>
    <row r="45" spans="2:13" ht="13.5" thickBot="1">
      <c r="B45" s="190"/>
      <c r="C45" s="140"/>
      <c r="D45" s="141"/>
      <c r="E45" s="141"/>
      <c r="F45" s="141"/>
      <c r="G45" s="141"/>
      <c r="H45" s="141"/>
      <c r="I45" s="141"/>
      <c r="J45" s="141"/>
      <c r="K45" s="141"/>
      <c r="L45" s="141"/>
      <c r="M45" s="142"/>
    </row>
    <row r="46" ht="13.5" thickTop="1"/>
    <row r="48" spans="2:13" ht="15">
      <c r="B48" s="284" t="s">
        <v>214</v>
      </c>
      <c r="C48" s="285"/>
      <c r="D48" s="286"/>
      <c r="E48" s="286"/>
      <c r="F48" s="286"/>
      <c r="G48" s="286"/>
      <c r="H48" s="286"/>
      <c r="I48" s="286"/>
      <c r="J48" s="286"/>
      <c r="K48" s="370"/>
      <c r="L48" s="370"/>
      <c r="M48" s="364"/>
    </row>
    <row r="49" spans="2:13" ht="23.25">
      <c r="B49" s="368"/>
      <c r="C49" s="289" t="s">
        <v>232</v>
      </c>
      <c r="D49" s="290">
        <f aca="true" t="shared" si="4" ref="D49:J49">IF(D40="M",0,D40)-IF(D8="M",0,D8)-IF(D11="M",0,D11)-IF(D18="M",0,D18)-IF(D22="M",0,D22)-IF(D24="M",0,D24)-IF(D27="M",0,D27)-IF(D31="M",0,D31)-IF(D35="M",0,D35)</f>
        <v>0</v>
      </c>
      <c r="E49" s="290">
        <f t="shared" si="4"/>
        <v>0</v>
      </c>
      <c r="F49" s="290">
        <f t="shared" si="4"/>
        <v>0</v>
      </c>
      <c r="G49" s="290">
        <f t="shared" si="4"/>
        <v>0</v>
      </c>
      <c r="H49" s="290">
        <f t="shared" si="4"/>
        <v>0</v>
      </c>
      <c r="I49" s="290">
        <f t="shared" si="4"/>
        <v>0</v>
      </c>
      <c r="J49" s="290">
        <f t="shared" si="4"/>
        <v>0</v>
      </c>
      <c r="K49" s="290">
        <f>IF(K40="M",0,K40)-IF(K8="M",0,K8)-IF(K11="M",0,K11)-IF(K18="M",0,K18)-IF(K22="M",0,K22)-IF(K24="M",0,K24)-IF(K27="M",0,K27)-IF(K31="M",0,K31)-IF(K35="M",0,K35)</f>
        <v>0</v>
      </c>
      <c r="L49" s="363"/>
      <c r="M49" s="365"/>
    </row>
    <row r="50" spans="2:13" ht="15.75">
      <c r="B50" s="368"/>
      <c r="C50" s="289" t="s">
        <v>233</v>
      </c>
      <c r="D50" s="290">
        <f aca="true" t="shared" si="5" ref="D50:J50">IF(D11="M",0,D11)-IF(D12="M",0,D12)-IF(D13="M",0,D13)-IF(D14="M",0,D14)</f>
        <v>0</v>
      </c>
      <c r="E50" s="290">
        <f t="shared" si="5"/>
        <v>0</v>
      </c>
      <c r="F50" s="290">
        <f t="shared" si="5"/>
        <v>0</v>
      </c>
      <c r="G50" s="290">
        <f t="shared" si="5"/>
        <v>0</v>
      </c>
      <c r="H50" s="290">
        <f t="shared" si="5"/>
        <v>0</v>
      </c>
      <c r="I50" s="290">
        <f t="shared" si="5"/>
        <v>0</v>
      </c>
      <c r="J50" s="290">
        <f t="shared" si="5"/>
        <v>0</v>
      </c>
      <c r="K50" s="290">
        <f>IF(K11="M",0,K11)-IF(K12="M",0,K12)-IF(K13="M",0,K13)-IF(K14="M",0,K14)</f>
        <v>0</v>
      </c>
      <c r="L50" s="363"/>
      <c r="M50" s="365"/>
    </row>
    <row r="51" spans="2:13" ht="15.75">
      <c r="B51" s="368"/>
      <c r="C51" s="289" t="s">
        <v>234</v>
      </c>
      <c r="D51" s="290">
        <f aca="true" t="shared" si="6" ref="D51:J51">D35-SUM(D36:D39)</f>
        <v>0</v>
      </c>
      <c r="E51" s="290">
        <f t="shared" si="6"/>
        <v>0</v>
      </c>
      <c r="F51" s="290">
        <f t="shared" si="6"/>
        <v>0</v>
      </c>
      <c r="G51" s="290">
        <f t="shared" si="6"/>
        <v>0</v>
      </c>
      <c r="H51" s="290">
        <f t="shared" si="6"/>
        <v>0</v>
      </c>
      <c r="I51" s="290">
        <f t="shared" si="6"/>
        <v>0</v>
      </c>
      <c r="J51" s="290">
        <f t="shared" si="6"/>
        <v>0</v>
      </c>
      <c r="K51" s="290">
        <f>K35-SUM(K36:K39)</f>
        <v>0</v>
      </c>
      <c r="L51" s="363"/>
      <c r="M51" s="365"/>
    </row>
    <row r="52" spans="2:13" ht="15.75">
      <c r="B52" s="292" t="s">
        <v>222</v>
      </c>
      <c r="C52" s="289"/>
      <c r="D52" s="294"/>
      <c r="E52" s="294"/>
      <c r="F52" s="294"/>
      <c r="G52" s="294"/>
      <c r="H52" s="294"/>
      <c r="I52" s="294"/>
      <c r="J52" s="294"/>
      <c r="K52" s="294"/>
      <c r="L52" s="363"/>
      <c r="M52" s="365"/>
    </row>
    <row r="53" spans="2:13" ht="15.75">
      <c r="B53" s="369"/>
      <c r="C53" s="296" t="s">
        <v>235</v>
      </c>
      <c r="D53" s="361">
        <f>IF('Table 1'!E14="M",0,'Table 1'!E14)-IF('Table 2D'!D40="M",0,'Table 2D'!D40)</f>
        <v>0</v>
      </c>
      <c r="E53" s="361">
        <f>IF('Table 1'!F14="M",0,'Table 1'!F14)-IF('Table 2D'!E40="M",0,'Table 2D'!E40)</f>
        <v>0</v>
      </c>
      <c r="F53" s="361">
        <f>IF('Table 1'!G14="M",0,'Table 1'!G14)-IF('Table 2D'!F40="M",0,'Table 2D'!F40)</f>
        <v>0</v>
      </c>
      <c r="G53" s="361">
        <f>IF('Table 1'!H14="M",0,'Table 1'!H14)-IF('Table 2D'!G40="M",0,'Table 2D'!G40)</f>
        <v>0</v>
      </c>
      <c r="H53" s="361">
        <f>IF('Table 1'!I14="M",0,'Table 1'!I14)-IF('Table 2D'!H40="M",0,'Table 2D'!H40)</f>
        <v>0</v>
      </c>
      <c r="I53" s="361">
        <f>IF('Table 1'!J14="M",0,'Table 1'!J14)-IF('Table 2D'!I40="M",0,'Table 2D'!I40)</f>
        <v>0</v>
      </c>
      <c r="J53" s="361">
        <f>IF('Table 1'!K14="M",0,'Table 1'!K14)-IF('Table 2D'!J40="M",0,'Table 2D'!J40)</f>
        <v>0</v>
      </c>
      <c r="K53" s="361">
        <f>IF('Table 1'!L14="M",0,'Table 1'!L14)-IF('Table 2D'!K40="M",0,'Table 2D'!K40)</f>
        <v>0</v>
      </c>
      <c r="L53" s="371"/>
      <c r="M53" s="366"/>
    </row>
  </sheetData>
  <mergeCells count="1">
    <mergeCell ref="D4:K4"/>
  </mergeCells>
  <printOptions/>
  <pageMargins left="0.75" right="0.75" top="1" bottom="1" header="0.5" footer="0.5"/>
  <pageSetup fitToHeight="1" fitToWidth="1" horizontalDpi="600" verticalDpi="600" orientation="landscape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="55" zoomScaleNormal="55" workbookViewId="0" topLeftCell="B1">
      <selection activeCell="B1" sqref="B1"/>
    </sheetView>
  </sheetViews>
  <sheetFormatPr defaultColWidth="12.57421875" defaultRowHeight="12.75"/>
  <cols>
    <col min="1" max="1" width="24.00390625" style="136" hidden="1" customWidth="1"/>
    <col min="2" max="2" width="4.8515625" style="1" customWidth="1"/>
    <col min="3" max="3" width="88.00390625" style="248" customWidth="1"/>
    <col min="4" max="4" width="14.140625" style="1" customWidth="1"/>
    <col min="5" max="10" width="13.8515625" style="1" customWidth="1"/>
    <col min="11" max="11" width="13.7109375" style="1" customWidth="1"/>
    <col min="12" max="12" width="112.57421875" style="1" customWidth="1"/>
    <col min="13" max="13" width="6.8515625" style="1" customWidth="1"/>
    <col min="14" max="14" width="1.28515625" style="1" customWidth="1"/>
    <col min="15" max="15" width="0.71875" style="1" customWidth="1"/>
    <col min="16" max="16" width="12.57421875" style="1" customWidth="1"/>
    <col min="17" max="17" width="52.421875" style="1" customWidth="1"/>
    <col min="18" max="16384" width="12.57421875" style="1" customWidth="1"/>
  </cols>
  <sheetData>
    <row r="1" spans="1:15" ht="9.75" customHeight="1">
      <c r="A1" s="245"/>
      <c r="B1" s="245"/>
      <c r="C1" s="246"/>
      <c r="D1" s="247"/>
      <c r="E1" s="186"/>
      <c r="F1" s="186"/>
      <c r="G1" s="186"/>
      <c r="H1" s="186"/>
      <c r="I1" s="186"/>
      <c r="J1" s="186"/>
      <c r="K1" s="186"/>
      <c r="L1" s="186"/>
      <c r="M1" s="186"/>
      <c r="O1" s="5"/>
    </row>
    <row r="2" spans="1:15" ht="9.75" customHeight="1">
      <c r="A2" s="245"/>
      <c r="B2" s="245"/>
      <c r="C2" s="246"/>
      <c r="D2" s="247"/>
      <c r="E2" s="186"/>
      <c r="F2" s="186"/>
      <c r="G2" s="186"/>
      <c r="H2" s="186"/>
      <c r="I2" s="186"/>
      <c r="J2" s="186"/>
      <c r="K2" s="186"/>
      <c r="L2" s="186"/>
      <c r="M2" s="186"/>
      <c r="O2" s="5"/>
    </row>
    <row r="3" spans="1:15" ht="18">
      <c r="A3" s="275"/>
      <c r="B3" s="171" t="s">
        <v>49</v>
      </c>
      <c r="C3" s="86" t="s">
        <v>140</v>
      </c>
      <c r="D3" s="3"/>
      <c r="O3" s="5"/>
    </row>
    <row r="4" spans="1:15" ht="16.5" thickBot="1">
      <c r="A4" s="275"/>
      <c r="B4" s="171"/>
      <c r="O4" s="5"/>
    </row>
    <row r="5" spans="1:15" ht="16.5" thickTop="1">
      <c r="A5" s="276"/>
      <c r="B5" s="172"/>
      <c r="C5" s="90"/>
      <c r="D5" s="91"/>
      <c r="E5" s="91"/>
      <c r="F5" s="91"/>
      <c r="G5" s="91"/>
      <c r="H5" s="91"/>
      <c r="I5" s="91"/>
      <c r="J5" s="91"/>
      <c r="K5" s="92"/>
      <c r="L5" s="92"/>
      <c r="M5" s="93"/>
      <c r="O5" s="5"/>
    </row>
    <row r="6" spans="1:13" ht="15">
      <c r="A6" s="277"/>
      <c r="B6" s="173"/>
      <c r="C6" s="13" t="s">
        <v>1</v>
      </c>
      <c r="D6" s="415" t="s">
        <v>2</v>
      </c>
      <c r="E6" s="417"/>
      <c r="F6" s="417"/>
      <c r="G6" s="417"/>
      <c r="H6" s="417"/>
      <c r="I6" s="417"/>
      <c r="J6" s="417"/>
      <c r="K6" s="418"/>
      <c r="L6" s="174"/>
      <c r="M6" s="110"/>
    </row>
    <row r="7" spans="1:13" ht="15.75">
      <c r="A7" s="277"/>
      <c r="B7" s="173"/>
      <c r="C7" s="21" t="s">
        <v>3</v>
      </c>
      <c r="D7" s="23">
        <v>1995</v>
      </c>
      <c r="E7" s="23">
        <v>1996</v>
      </c>
      <c r="F7" s="23">
        <v>1997</v>
      </c>
      <c r="G7" s="23">
        <v>1998</v>
      </c>
      <c r="H7" s="23">
        <v>1999</v>
      </c>
      <c r="I7" s="23">
        <v>2000</v>
      </c>
      <c r="J7" s="23">
        <v>2001</v>
      </c>
      <c r="K7" s="23">
        <v>2002</v>
      </c>
      <c r="L7" s="97"/>
      <c r="M7" s="110"/>
    </row>
    <row r="8" spans="1:13" ht="15.75">
      <c r="A8" s="277"/>
      <c r="B8" s="173"/>
      <c r="C8" s="24" t="s">
        <v>137</v>
      </c>
      <c r="D8" s="25" t="s">
        <v>6</v>
      </c>
      <c r="E8" s="25" t="s">
        <v>6</v>
      </c>
      <c r="F8" s="25" t="s">
        <v>6</v>
      </c>
      <c r="G8" s="25" t="s">
        <v>6</v>
      </c>
      <c r="H8" s="25" t="s">
        <v>6</v>
      </c>
      <c r="I8" s="25" t="s">
        <v>6</v>
      </c>
      <c r="J8" s="25" t="s">
        <v>6</v>
      </c>
      <c r="K8" s="244" t="s">
        <v>6</v>
      </c>
      <c r="L8" s="175"/>
      <c r="M8" s="110"/>
    </row>
    <row r="9" spans="1:13" ht="10.5" customHeight="1" thickBot="1">
      <c r="A9" s="277"/>
      <c r="B9" s="173"/>
      <c r="C9" s="99"/>
      <c r="D9" s="22"/>
      <c r="E9" s="22"/>
      <c r="F9" s="22"/>
      <c r="G9" s="22"/>
      <c r="H9" s="22"/>
      <c r="I9" s="22"/>
      <c r="J9" s="22"/>
      <c r="K9" s="249"/>
      <c r="L9" s="250"/>
      <c r="M9" s="110"/>
    </row>
    <row r="10" spans="1:13" ht="16.5" thickBot="1" thickTop="1">
      <c r="A10" s="278"/>
      <c r="B10" s="173"/>
      <c r="C10" s="184" t="s">
        <v>141</v>
      </c>
      <c r="D10" s="225">
        <f>+'Table 3B'!D10+'Table 3D'!D10+'Table 3E'!D10</f>
        <v>0</v>
      </c>
      <c r="E10" s="225">
        <f>+'Table 3B'!E10+'Table 3D'!E10+'Table 3E'!E10</f>
        <v>324751.905</v>
      </c>
      <c r="F10" s="225">
        <f>+'Table 3B'!F10+'Table 3D'!F10+'Table 3E'!F10</f>
        <v>533468</v>
      </c>
      <c r="G10" s="225">
        <f>+'Table 3B'!G10+'Table 3D'!G10+'Table 3E'!G10</f>
        <v>825982.7909090909</v>
      </c>
      <c r="H10" s="225">
        <f>+'Table 3B'!H10+'Table 3D'!H10+'Table 3E'!H10</f>
        <v>627617</v>
      </c>
      <c r="I10" s="225">
        <f>+'Table 3B'!I10+'Table 3D'!I10+'Table 3E'!I10</f>
        <v>392332.0029999999</v>
      </c>
      <c r="J10" s="225">
        <f>+'Table 3B'!J10+'Table 3D'!J10+'Table 3E'!J10</f>
        <v>618230</v>
      </c>
      <c r="K10" s="211">
        <f>+'Table 3B'!K10+'Table 3D'!K10+'Table 3E'!K10</f>
        <v>1534793</v>
      </c>
      <c r="L10" s="134"/>
      <c r="M10" s="110"/>
    </row>
    <row r="11" spans="1:13" ht="6" customHeight="1" thickTop="1">
      <c r="A11" s="279"/>
      <c r="B11" s="173"/>
      <c r="C11" s="251"/>
      <c r="D11" s="239"/>
      <c r="E11" s="233"/>
      <c r="F11" s="233"/>
      <c r="G11" s="233"/>
      <c r="H11" s="233"/>
      <c r="I11" s="233"/>
      <c r="J11" s="233"/>
      <c r="K11" s="238"/>
      <c r="L11" s="113"/>
      <c r="M11" s="110"/>
    </row>
    <row r="12" spans="1:13" s="280" customFormat="1" ht="16.5" customHeight="1">
      <c r="A12" s="278"/>
      <c r="B12" s="252"/>
      <c r="C12" s="253" t="s">
        <v>142</v>
      </c>
      <c r="D12" s="300">
        <f aca="true" t="shared" si="0" ref="D12:K12">D13+D14+D15+D18+D21</f>
        <v>371565.0000000001</v>
      </c>
      <c r="E12" s="300">
        <f t="shared" si="0"/>
        <v>-101174</v>
      </c>
      <c r="F12" s="300">
        <f t="shared" si="0"/>
        <v>-314440</v>
      </c>
      <c r="G12" s="300">
        <f t="shared" si="0"/>
        <v>-248516</v>
      </c>
      <c r="H12" s="300">
        <f t="shared" si="0"/>
        <v>-55129</v>
      </c>
      <c r="I12" s="300">
        <f t="shared" si="0"/>
        <v>-248890</v>
      </c>
      <c r="J12" s="300">
        <f t="shared" si="0"/>
        <v>445242</v>
      </c>
      <c r="K12" s="372">
        <f t="shared" si="0"/>
        <v>-118220</v>
      </c>
      <c r="L12" s="254"/>
      <c r="M12" s="255"/>
    </row>
    <row r="13" spans="1:13" s="280" customFormat="1" ht="16.5" customHeight="1">
      <c r="A13" s="278"/>
      <c r="B13" s="256"/>
      <c r="C13" s="257" t="s">
        <v>143</v>
      </c>
      <c r="D13" s="302">
        <v>186475</v>
      </c>
      <c r="E13" s="302">
        <v>-163458</v>
      </c>
      <c r="F13" s="302">
        <v>-49228</v>
      </c>
      <c r="G13" s="302">
        <v>-143457</v>
      </c>
      <c r="H13" s="302">
        <v>175993</v>
      </c>
      <c r="I13" s="302">
        <v>-105264</v>
      </c>
      <c r="J13" s="302">
        <v>248436</v>
      </c>
      <c r="K13" s="373">
        <v>-307478</v>
      </c>
      <c r="L13" s="254"/>
      <c r="M13" s="255"/>
    </row>
    <row r="14" spans="1:13" s="280" customFormat="1" ht="16.5" customHeight="1">
      <c r="A14" s="278"/>
      <c r="B14" s="256"/>
      <c r="C14" s="257" t="s">
        <v>144</v>
      </c>
      <c r="D14" s="302">
        <v>-2700</v>
      </c>
      <c r="E14" s="302">
        <v>0</v>
      </c>
      <c r="F14" s="302">
        <v>9275</v>
      </c>
      <c r="G14" s="302">
        <v>7237</v>
      </c>
      <c r="H14" s="302">
        <v>-134003</v>
      </c>
      <c r="I14" s="302">
        <v>-92787</v>
      </c>
      <c r="J14" s="302">
        <v>-47149</v>
      </c>
      <c r="K14" s="373">
        <v>-79351</v>
      </c>
      <c r="L14" s="254"/>
      <c r="M14" s="255"/>
    </row>
    <row r="15" spans="1:13" s="280" customFormat="1" ht="16.5" customHeight="1">
      <c r="A15" s="278"/>
      <c r="B15" s="256"/>
      <c r="C15" s="257" t="s">
        <v>145</v>
      </c>
      <c r="D15" s="302">
        <v>-13420</v>
      </c>
      <c r="E15" s="302">
        <v>-7328</v>
      </c>
      <c r="F15" s="302">
        <v>44121</v>
      </c>
      <c r="G15" s="302">
        <v>-47646</v>
      </c>
      <c r="H15" s="302">
        <v>-6654</v>
      </c>
      <c r="I15" s="302">
        <v>-56089</v>
      </c>
      <c r="J15" s="302">
        <v>-19490</v>
      </c>
      <c r="K15" s="373">
        <v>-901.0000000000007</v>
      </c>
      <c r="L15" s="254"/>
      <c r="M15" s="255"/>
    </row>
    <row r="16" spans="1:13" s="280" customFormat="1" ht="16.5" customHeight="1">
      <c r="A16" s="278"/>
      <c r="B16" s="256"/>
      <c r="C16" s="258" t="s">
        <v>146</v>
      </c>
      <c r="D16" s="302">
        <v>13249.63</v>
      </c>
      <c r="E16" s="302">
        <v>17234.86</v>
      </c>
      <c r="F16" s="302">
        <v>18877.3</v>
      </c>
      <c r="G16" s="302">
        <v>19985.13</v>
      </c>
      <c r="H16" s="302">
        <v>24186.99</v>
      </c>
      <c r="I16" s="302">
        <v>28084.88</v>
      </c>
      <c r="J16" s="302">
        <v>29937</v>
      </c>
      <c r="K16" s="373">
        <v>40642.324361000006</v>
      </c>
      <c r="L16" s="254"/>
      <c r="M16" s="255"/>
    </row>
    <row r="17" spans="1:13" s="280" customFormat="1" ht="16.5" customHeight="1">
      <c r="A17" s="278"/>
      <c r="B17" s="256"/>
      <c r="C17" s="257" t="s">
        <v>147</v>
      </c>
      <c r="D17" s="302">
        <v>-26669.63</v>
      </c>
      <c r="E17" s="302">
        <v>-24562.86</v>
      </c>
      <c r="F17" s="302">
        <v>25243.7</v>
      </c>
      <c r="G17" s="302">
        <v>-67631.13</v>
      </c>
      <c r="H17" s="302">
        <v>-30840.99</v>
      </c>
      <c r="I17" s="302">
        <v>-84173.88</v>
      </c>
      <c r="J17" s="302">
        <v>-49427</v>
      </c>
      <c r="K17" s="373">
        <v>-41543.324361000006</v>
      </c>
      <c r="L17" s="254"/>
      <c r="M17" s="255"/>
    </row>
    <row r="18" spans="1:13" s="280" customFormat="1" ht="16.5" customHeight="1">
      <c r="A18" s="278"/>
      <c r="B18" s="256"/>
      <c r="C18" s="258" t="s">
        <v>148</v>
      </c>
      <c r="D18" s="302">
        <v>165462</v>
      </c>
      <c r="E18" s="302">
        <v>48040</v>
      </c>
      <c r="F18" s="302">
        <v>-427995</v>
      </c>
      <c r="G18" s="302">
        <v>-85807</v>
      </c>
      <c r="H18" s="302">
        <v>-175673</v>
      </c>
      <c r="I18" s="302">
        <v>-25688</v>
      </c>
      <c r="J18" s="302">
        <v>210017</v>
      </c>
      <c r="K18" s="373">
        <v>163366</v>
      </c>
      <c r="L18" s="254"/>
      <c r="M18" s="255"/>
    </row>
    <row r="19" spans="1:13" s="280" customFormat="1" ht="16.5" customHeight="1">
      <c r="A19" s="278"/>
      <c r="B19" s="256"/>
      <c r="C19" s="258" t="s">
        <v>146</v>
      </c>
      <c r="D19" s="302">
        <v>265155</v>
      </c>
      <c r="E19" s="302">
        <v>285748</v>
      </c>
      <c r="F19" s="302">
        <v>16827</v>
      </c>
      <c r="G19" s="302">
        <v>56687</v>
      </c>
      <c r="H19" s="302">
        <v>26679</v>
      </c>
      <c r="I19" s="302">
        <v>83542</v>
      </c>
      <c r="J19" s="302">
        <v>304152</v>
      </c>
      <c r="K19" s="373">
        <v>272953.1089012254</v>
      </c>
      <c r="L19" s="254"/>
      <c r="M19" s="255"/>
    </row>
    <row r="20" spans="1:13" s="280" customFormat="1" ht="16.5" customHeight="1">
      <c r="A20" s="278"/>
      <c r="B20" s="256"/>
      <c r="C20" s="257" t="s">
        <v>147</v>
      </c>
      <c r="D20" s="302">
        <v>-99693</v>
      </c>
      <c r="E20" s="302">
        <v>-237708</v>
      </c>
      <c r="F20" s="302">
        <v>-444822</v>
      </c>
      <c r="G20" s="302">
        <v>-142494</v>
      </c>
      <c r="H20" s="302">
        <v>-202352</v>
      </c>
      <c r="I20" s="302">
        <v>-109230</v>
      </c>
      <c r="J20" s="302">
        <v>-94135</v>
      </c>
      <c r="K20" s="373">
        <v>-109587.10890122534</v>
      </c>
      <c r="L20" s="254"/>
      <c r="M20" s="255"/>
    </row>
    <row r="21" spans="1:13" s="280" customFormat="1" ht="16.5" customHeight="1">
      <c r="A21" s="278"/>
      <c r="B21" s="256"/>
      <c r="C21" s="257" t="s">
        <v>149</v>
      </c>
      <c r="D21" s="302">
        <v>35748</v>
      </c>
      <c r="E21" s="302">
        <v>21572</v>
      </c>
      <c r="F21" s="302">
        <v>109387</v>
      </c>
      <c r="G21" s="302">
        <v>21157</v>
      </c>
      <c r="H21" s="302">
        <v>85208</v>
      </c>
      <c r="I21" s="302">
        <v>30938</v>
      </c>
      <c r="J21" s="302">
        <v>53428</v>
      </c>
      <c r="K21" s="373">
        <v>106144</v>
      </c>
      <c r="L21" s="254"/>
      <c r="M21" s="255"/>
    </row>
    <row r="22" spans="1:13" s="280" customFormat="1" ht="16.5" customHeight="1">
      <c r="A22" s="279"/>
      <c r="B22" s="256"/>
      <c r="C22" s="257"/>
      <c r="D22" s="304"/>
      <c r="E22" s="305"/>
      <c r="F22" s="305"/>
      <c r="G22" s="305"/>
      <c r="H22" s="305"/>
      <c r="I22" s="305"/>
      <c r="J22" s="305"/>
      <c r="K22" s="374"/>
      <c r="L22" s="254"/>
      <c r="M22" s="255"/>
    </row>
    <row r="23" spans="1:13" s="280" customFormat="1" ht="16.5" customHeight="1">
      <c r="A23" s="278"/>
      <c r="B23" s="256"/>
      <c r="C23" s="259" t="s">
        <v>150</v>
      </c>
      <c r="D23" s="301">
        <f aca="true" t="shared" si="1" ref="D23:K23">SUM(D24:D33)</f>
        <v>89426.99999999975</v>
      </c>
      <c r="E23" s="301">
        <f t="shared" si="1"/>
        <v>-61483.99999999977</v>
      </c>
      <c r="F23" s="301">
        <f t="shared" si="1"/>
        <v>217736.99999999936</v>
      </c>
      <c r="G23" s="301">
        <f t="shared" si="1"/>
        <v>215016.00000000076</v>
      </c>
      <c r="H23" s="301">
        <f t="shared" si="1"/>
        <v>172107.99999999965</v>
      </c>
      <c r="I23" s="301">
        <f t="shared" si="1"/>
        <v>229219.0000000003</v>
      </c>
      <c r="J23" s="301">
        <f t="shared" si="1"/>
        <v>-452208</v>
      </c>
      <c r="K23" s="372">
        <f t="shared" si="1"/>
        <v>125066.9999999988</v>
      </c>
      <c r="L23" s="254"/>
      <c r="M23" s="255"/>
    </row>
    <row r="24" spans="1:13" s="280" customFormat="1" ht="16.5" customHeight="1">
      <c r="A24" s="278"/>
      <c r="B24" s="256"/>
      <c r="C24" s="257" t="s">
        <v>151</v>
      </c>
      <c r="D24" s="302">
        <v>0</v>
      </c>
      <c r="E24" s="302">
        <v>0</v>
      </c>
      <c r="F24" s="302">
        <v>665</v>
      </c>
      <c r="G24" s="302">
        <v>3315</v>
      </c>
      <c r="H24" s="302">
        <v>136800</v>
      </c>
      <c r="I24" s="302">
        <v>95953</v>
      </c>
      <c r="J24" s="302">
        <v>66427</v>
      </c>
      <c r="K24" s="373">
        <v>51336</v>
      </c>
      <c r="L24" s="254"/>
      <c r="M24" s="255"/>
    </row>
    <row r="25" spans="1:13" s="280" customFormat="1" ht="16.5" customHeight="1">
      <c r="A25" s="278"/>
      <c r="B25" s="256"/>
      <c r="C25" s="257" t="s">
        <v>152</v>
      </c>
      <c r="D25" s="302">
        <v>5692</v>
      </c>
      <c r="E25" s="302">
        <v>-22133</v>
      </c>
      <c r="F25" s="302">
        <v>-25375</v>
      </c>
      <c r="G25" s="302">
        <v>-48174</v>
      </c>
      <c r="H25" s="302">
        <v>-70995</v>
      </c>
      <c r="I25" s="302">
        <v>-13824</v>
      </c>
      <c r="J25" s="302">
        <v>-361765</v>
      </c>
      <c r="K25" s="373">
        <v>141866</v>
      </c>
      <c r="L25" s="254"/>
      <c r="M25" s="255"/>
    </row>
    <row r="26" spans="1:13" s="280" customFormat="1" ht="16.5" customHeight="1">
      <c r="A26" s="279"/>
      <c r="B26" s="256"/>
      <c r="C26" s="260"/>
      <c r="D26" s="307"/>
      <c r="E26" s="308"/>
      <c r="F26" s="305"/>
      <c r="G26" s="305"/>
      <c r="H26" s="308"/>
      <c r="I26" s="305"/>
      <c r="J26" s="305"/>
      <c r="K26" s="374"/>
      <c r="L26" s="254"/>
      <c r="M26" s="255"/>
    </row>
    <row r="27" spans="1:13" s="280" customFormat="1" ht="16.5" customHeight="1">
      <c r="A27" s="278"/>
      <c r="B27" s="256"/>
      <c r="C27" s="260" t="s">
        <v>153</v>
      </c>
      <c r="D27" s="302">
        <v>32695.890459734925</v>
      </c>
      <c r="E27" s="302">
        <v>37421.00006439682</v>
      </c>
      <c r="F27" s="302">
        <v>-10459.604967092331</v>
      </c>
      <c r="G27" s="302">
        <v>2865.1185862605644</v>
      </c>
      <c r="H27" s="302">
        <v>-4167.753982390991</v>
      </c>
      <c r="I27" s="302">
        <v>-25073.598291800976</v>
      </c>
      <c r="J27" s="302">
        <v>12616.262094486956</v>
      </c>
      <c r="K27" s="373">
        <v>60005.44197185377</v>
      </c>
      <c r="L27" s="261"/>
      <c r="M27" s="255"/>
    </row>
    <row r="28" spans="1:13" s="280" customFormat="1" ht="16.5" customHeight="1">
      <c r="A28" s="278"/>
      <c r="B28" s="256"/>
      <c r="C28" s="257" t="s">
        <v>154</v>
      </c>
      <c r="D28" s="302">
        <v>-32717</v>
      </c>
      <c r="E28" s="302">
        <v>-102430</v>
      </c>
      <c r="F28" s="302">
        <v>-17986</v>
      </c>
      <c r="G28" s="302">
        <v>-21372</v>
      </c>
      <c r="H28" s="302">
        <v>8833.000000000027</v>
      </c>
      <c r="I28" s="302">
        <v>33724</v>
      </c>
      <c r="J28" s="302">
        <v>3149</v>
      </c>
      <c r="K28" s="373">
        <v>-27701</v>
      </c>
      <c r="L28" s="254"/>
      <c r="M28" s="255"/>
    </row>
    <row r="29" spans="1:13" s="280" customFormat="1" ht="16.5" customHeight="1">
      <c r="A29" s="278"/>
      <c r="B29" s="256"/>
      <c r="C29" s="258" t="s">
        <v>155</v>
      </c>
      <c r="D29" s="302">
        <v>0</v>
      </c>
      <c r="E29" s="302">
        <v>0</v>
      </c>
      <c r="F29" s="302">
        <v>0</v>
      </c>
      <c r="G29" s="302">
        <v>0</v>
      </c>
      <c r="H29" s="302">
        <v>0</v>
      </c>
      <c r="I29" s="302">
        <v>0</v>
      </c>
      <c r="J29" s="302">
        <v>800</v>
      </c>
      <c r="K29" s="373">
        <v>700</v>
      </c>
      <c r="L29" s="254"/>
      <c r="M29" s="255"/>
    </row>
    <row r="30" spans="1:13" s="280" customFormat="1" ht="16.5" customHeight="1">
      <c r="A30" s="279"/>
      <c r="B30" s="256"/>
      <c r="C30" s="260"/>
      <c r="D30" s="307"/>
      <c r="E30" s="308"/>
      <c r="F30" s="308"/>
      <c r="G30" s="308"/>
      <c r="H30" s="308"/>
      <c r="I30" s="308"/>
      <c r="J30" s="308"/>
      <c r="K30" s="375"/>
      <c r="L30" s="254"/>
      <c r="M30" s="255"/>
    </row>
    <row r="31" spans="1:13" s="280" customFormat="1" ht="16.5" customHeight="1">
      <c r="A31" s="278"/>
      <c r="B31" s="256"/>
      <c r="C31" s="257" t="s">
        <v>156</v>
      </c>
      <c r="D31" s="302">
        <v>83756.10954026482</v>
      </c>
      <c r="E31" s="302">
        <v>25657.99993560341</v>
      </c>
      <c r="F31" s="302">
        <v>270892.6049670917</v>
      </c>
      <c r="G31" s="302">
        <v>278381.8814137402</v>
      </c>
      <c r="H31" s="302">
        <v>101637.75398239063</v>
      </c>
      <c r="I31" s="302">
        <v>138439.5982918013</v>
      </c>
      <c r="J31" s="302">
        <v>-173435.26209448697</v>
      </c>
      <c r="K31" s="373">
        <v>-101139.441971855</v>
      </c>
      <c r="L31" s="254"/>
      <c r="M31" s="255"/>
    </row>
    <row r="32" spans="1:13" s="280" customFormat="1" ht="16.5" customHeight="1">
      <c r="A32" s="278"/>
      <c r="B32" s="256"/>
      <c r="C32" s="257" t="s">
        <v>157</v>
      </c>
      <c r="D32" s="302">
        <v>0</v>
      </c>
      <c r="E32" s="302">
        <v>0</v>
      </c>
      <c r="F32" s="302">
        <v>0</v>
      </c>
      <c r="G32" s="302">
        <v>0</v>
      </c>
      <c r="H32" s="302">
        <v>0</v>
      </c>
      <c r="I32" s="302">
        <v>0</v>
      </c>
      <c r="J32" s="302">
        <v>0</v>
      </c>
      <c r="K32" s="373">
        <v>0</v>
      </c>
      <c r="L32" s="254"/>
      <c r="M32" s="255"/>
    </row>
    <row r="33" spans="1:13" s="280" customFormat="1" ht="16.5" customHeight="1">
      <c r="A33" s="278"/>
      <c r="B33" s="256"/>
      <c r="C33" s="257" t="s">
        <v>158</v>
      </c>
      <c r="D33" s="302">
        <v>0</v>
      </c>
      <c r="E33" s="302">
        <v>0</v>
      </c>
      <c r="F33" s="302">
        <v>0</v>
      </c>
      <c r="G33" s="302">
        <v>0</v>
      </c>
      <c r="H33" s="302">
        <v>0</v>
      </c>
      <c r="I33" s="302">
        <v>0</v>
      </c>
      <c r="J33" s="302">
        <v>0</v>
      </c>
      <c r="K33" s="373">
        <v>0</v>
      </c>
      <c r="L33" s="254"/>
      <c r="M33" s="255"/>
    </row>
    <row r="34" spans="1:13" s="280" customFormat="1" ht="16.5" customHeight="1">
      <c r="A34" s="277"/>
      <c r="B34" s="256"/>
      <c r="C34" s="260"/>
      <c r="D34" s="304"/>
      <c r="E34" s="305"/>
      <c r="F34" s="305"/>
      <c r="G34" s="305"/>
      <c r="H34" s="305"/>
      <c r="I34" s="305"/>
      <c r="J34" s="305"/>
      <c r="K34" s="374"/>
      <c r="L34" s="254"/>
      <c r="M34" s="255"/>
    </row>
    <row r="35" spans="1:13" s="280" customFormat="1" ht="16.5" customHeight="1">
      <c r="A35" s="278"/>
      <c r="B35" s="256"/>
      <c r="C35" s="262" t="s">
        <v>159</v>
      </c>
      <c r="D35" s="302"/>
      <c r="E35" s="302">
        <f aca="true" t="shared" si="2" ref="E35:K35">+E36</f>
        <v>10550.09499999974</v>
      </c>
      <c r="F35" s="302">
        <f t="shared" si="2"/>
        <v>-46231.99999999994</v>
      </c>
      <c r="G35" s="302">
        <f t="shared" si="2"/>
        <v>-3086.7909090910107</v>
      </c>
      <c r="H35" s="302">
        <f t="shared" si="2"/>
        <v>-39628.99999999965</v>
      </c>
      <c r="I35" s="302">
        <f t="shared" si="2"/>
        <v>4045.996999999741</v>
      </c>
      <c r="J35" s="302">
        <f t="shared" si="2"/>
        <v>2591</v>
      </c>
      <c r="K35" s="373">
        <f t="shared" si="2"/>
        <v>78844.00000000116</v>
      </c>
      <c r="L35" s="254"/>
      <c r="M35" s="255"/>
    </row>
    <row r="36" spans="1:13" s="280" customFormat="1" ht="16.5" customHeight="1">
      <c r="A36" s="278"/>
      <c r="B36" s="256"/>
      <c r="C36" s="263" t="s">
        <v>160</v>
      </c>
      <c r="D36" s="302"/>
      <c r="E36" s="302">
        <f aca="true" t="shared" si="3" ref="E36:K36">E39-(E10+E12+E24+E25+E27+E28+E29+E31)</f>
        <v>10550.09499999974</v>
      </c>
      <c r="F36" s="302">
        <f t="shared" si="3"/>
        <v>-46231.99999999994</v>
      </c>
      <c r="G36" s="302">
        <f t="shared" si="3"/>
        <v>-3086.7909090910107</v>
      </c>
      <c r="H36" s="302">
        <f t="shared" si="3"/>
        <v>-39628.99999999965</v>
      </c>
      <c r="I36" s="302">
        <f t="shared" si="3"/>
        <v>4045.996999999741</v>
      </c>
      <c r="J36" s="302">
        <f t="shared" si="3"/>
        <v>2591</v>
      </c>
      <c r="K36" s="373">
        <f t="shared" si="3"/>
        <v>78844.00000000116</v>
      </c>
      <c r="L36" s="254"/>
      <c r="M36" s="255"/>
    </row>
    <row r="37" spans="1:13" s="280" customFormat="1" ht="16.5" customHeight="1">
      <c r="A37" s="278"/>
      <c r="B37" s="256"/>
      <c r="C37" s="257" t="s">
        <v>161</v>
      </c>
      <c r="D37" s="302"/>
      <c r="E37" s="302"/>
      <c r="F37" s="302"/>
      <c r="G37" s="302"/>
      <c r="H37" s="302"/>
      <c r="I37" s="302"/>
      <c r="J37" s="302"/>
      <c r="K37" s="373"/>
      <c r="L37" s="254"/>
      <c r="M37" s="255"/>
    </row>
    <row r="38" spans="1:13" s="280" customFormat="1" ht="11.25" customHeight="1" thickBot="1">
      <c r="A38" s="277"/>
      <c r="B38" s="256"/>
      <c r="C38" s="257"/>
      <c r="D38" s="395"/>
      <c r="E38" s="396"/>
      <c r="F38" s="396"/>
      <c r="G38" s="396"/>
      <c r="H38" s="396"/>
      <c r="I38" s="396"/>
      <c r="J38" s="396"/>
      <c r="K38" s="397"/>
      <c r="L38" s="264"/>
      <c r="M38" s="255"/>
    </row>
    <row r="39" spans="1:13" s="280" customFormat="1" ht="20.25" customHeight="1" thickBot="1" thickTop="1">
      <c r="A39" s="281"/>
      <c r="B39" s="256"/>
      <c r="C39" s="394" t="s">
        <v>162</v>
      </c>
      <c r="D39" s="407">
        <v>1001122</v>
      </c>
      <c r="E39" s="399">
        <v>172644</v>
      </c>
      <c r="F39" s="399">
        <v>390532.9999999994</v>
      </c>
      <c r="G39" s="399">
        <v>789396.0000000007</v>
      </c>
      <c r="H39" s="399">
        <v>704967</v>
      </c>
      <c r="I39" s="399">
        <v>376707</v>
      </c>
      <c r="J39" s="399">
        <v>613855</v>
      </c>
      <c r="K39" s="408">
        <v>1620484</v>
      </c>
      <c r="L39" s="265"/>
      <c r="M39" s="255"/>
    </row>
    <row r="40" spans="1:13" s="280" customFormat="1" ht="9" customHeight="1" thickBot="1" thickTop="1">
      <c r="A40" s="277"/>
      <c r="B40" s="256"/>
      <c r="C40" s="266"/>
      <c r="D40" s="398"/>
      <c r="E40" s="398"/>
      <c r="F40" s="398"/>
      <c r="G40" s="398"/>
      <c r="H40" s="398"/>
      <c r="I40" s="398"/>
      <c r="J40" s="398"/>
      <c r="K40" s="398"/>
      <c r="L40" s="267"/>
      <c r="M40" s="255"/>
    </row>
    <row r="41" spans="1:15" ht="20.25" thickBot="1" thickTop="1">
      <c r="A41" s="277"/>
      <c r="B41" s="173"/>
      <c r="C41" s="268" t="s">
        <v>163</v>
      </c>
      <c r="D41" s="269"/>
      <c r="E41" s="269"/>
      <c r="F41" s="269"/>
      <c r="G41" s="269"/>
      <c r="H41" s="269"/>
      <c r="I41" s="269"/>
      <c r="J41" s="269"/>
      <c r="K41" s="269"/>
      <c r="L41" s="270"/>
      <c r="M41" s="110"/>
      <c r="O41" s="5"/>
    </row>
    <row r="42" spans="1:15" ht="8.25" customHeight="1" thickTop="1">
      <c r="A42" s="277"/>
      <c r="B42" s="173"/>
      <c r="C42" s="271"/>
      <c r="D42" s="272"/>
      <c r="E42" s="273"/>
      <c r="F42" s="273"/>
      <c r="G42" s="273"/>
      <c r="H42" s="273"/>
      <c r="I42" s="273"/>
      <c r="J42" s="273"/>
      <c r="K42" s="273"/>
      <c r="L42" s="273"/>
      <c r="M42" s="110"/>
      <c r="O42" s="5"/>
    </row>
    <row r="43" spans="1:15" ht="15.75">
      <c r="A43" s="277"/>
      <c r="B43" s="173"/>
      <c r="C43" s="138" t="s">
        <v>164</v>
      </c>
      <c r="D43" s="5"/>
      <c r="E43" s="136"/>
      <c r="F43" s="136"/>
      <c r="G43" s="136"/>
      <c r="H43" s="136"/>
      <c r="I43" s="136"/>
      <c r="J43" s="136"/>
      <c r="K43" s="5" t="s">
        <v>165</v>
      </c>
      <c r="L43" s="136"/>
      <c r="M43" s="110"/>
      <c r="O43" s="5"/>
    </row>
    <row r="44" spans="1:15" ht="15.75">
      <c r="A44" s="277"/>
      <c r="B44" s="173"/>
      <c r="C44" s="138" t="s">
        <v>166</v>
      </c>
      <c r="D44" s="5"/>
      <c r="E44" s="136"/>
      <c r="F44" s="136"/>
      <c r="G44" s="136"/>
      <c r="H44" s="136"/>
      <c r="I44" s="136"/>
      <c r="J44" s="136"/>
      <c r="K44" s="5" t="s">
        <v>167</v>
      </c>
      <c r="L44" s="136"/>
      <c r="M44" s="110"/>
      <c r="O44" s="5"/>
    </row>
    <row r="45" spans="1:15" ht="15.75">
      <c r="A45" s="277"/>
      <c r="B45" s="173"/>
      <c r="C45" s="138" t="s">
        <v>168</v>
      </c>
      <c r="D45" s="5"/>
      <c r="E45" s="136"/>
      <c r="F45" s="136"/>
      <c r="G45" s="136"/>
      <c r="H45" s="136"/>
      <c r="I45" s="136"/>
      <c r="J45" s="136"/>
      <c r="K45" s="5" t="s">
        <v>169</v>
      </c>
      <c r="L45" s="136"/>
      <c r="M45" s="110"/>
      <c r="O45" s="5"/>
    </row>
    <row r="46" spans="1:15" ht="9.75" customHeight="1" thickBot="1">
      <c r="A46" s="282"/>
      <c r="B46" s="190"/>
      <c r="C46" s="274"/>
      <c r="D46" s="83"/>
      <c r="E46" s="141"/>
      <c r="F46" s="141"/>
      <c r="G46" s="141"/>
      <c r="H46" s="141"/>
      <c r="I46" s="141"/>
      <c r="J46" s="141"/>
      <c r="K46" s="141"/>
      <c r="L46" s="141"/>
      <c r="M46" s="142"/>
      <c r="O46" s="5"/>
    </row>
    <row r="47" spans="1:15" ht="16.5" thickTop="1">
      <c r="A47" s="275"/>
      <c r="B47" s="283"/>
      <c r="C47" s="13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9" spans="2:13" ht="15">
      <c r="B49" s="284" t="s">
        <v>214</v>
      </c>
      <c r="C49" s="285"/>
      <c r="D49" s="286"/>
      <c r="E49" s="286"/>
      <c r="F49" s="286"/>
      <c r="G49" s="286"/>
      <c r="H49" s="286"/>
      <c r="I49" s="286"/>
      <c r="J49" s="286"/>
      <c r="K49" s="362"/>
      <c r="L49" s="286"/>
      <c r="M49" s="287"/>
    </row>
    <row r="50" spans="2:13" ht="15.75">
      <c r="B50" s="288"/>
      <c r="C50" s="289" t="s">
        <v>236</v>
      </c>
      <c r="D50" s="290">
        <f>IF(D39="M",0,D39)-IF(D10="M",0,D10)-IF(D12="M",0,D12)-IF(D23="M",0,D23)-IF(D35="M",0,D35)</f>
        <v>540130.0000000001</v>
      </c>
      <c r="E50" s="290">
        <f aca="true" t="shared" si="4" ref="E50:J50">IF(E39="M",0,E39)-IF(E10="M",0,E10)-IF(E12="M",0,E12)-IF(E23="M",0,E23)-IF(E35="M",0,E35)</f>
        <v>0</v>
      </c>
      <c r="F50" s="290">
        <f t="shared" si="4"/>
        <v>0</v>
      </c>
      <c r="G50" s="290">
        <f t="shared" si="4"/>
        <v>5.820766091346741E-11</v>
      </c>
      <c r="H50" s="290">
        <f t="shared" si="4"/>
        <v>0</v>
      </c>
      <c r="I50" s="290">
        <f t="shared" si="4"/>
        <v>5.820766091346741E-11</v>
      </c>
      <c r="J50" s="290">
        <f t="shared" si="4"/>
        <v>0</v>
      </c>
      <c r="K50" s="290">
        <f>IF(K39="M",0,K39)-IF(K10="M",0,K10)-IF(K12="M",0,K12)-IF(K23="M",0,K23)-IF(K35="M",0,K35)</f>
        <v>0</v>
      </c>
      <c r="L50" s="291"/>
      <c r="M50" s="213"/>
    </row>
    <row r="51" spans="2:13" ht="15.75">
      <c r="B51" s="288"/>
      <c r="C51" s="289" t="s">
        <v>237</v>
      </c>
      <c r="D51" s="290">
        <f aca="true" t="shared" si="5" ref="D51:J51">IF(D12="M",0,D12)-IF(D13="M",0,D13)-IF(D14="M",0,D14)-IF(D15="M",0,D15)-IF(D18="M",0,D18)-IF(D21="M",0,D21)</f>
        <v>1.1641532182693481E-10</v>
      </c>
      <c r="E51" s="290">
        <f t="shared" si="5"/>
        <v>0</v>
      </c>
      <c r="F51" s="290">
        <f t="shared" si="5"/>
        <v>0</v>
      </c>
      <c r="G51" s="290">
        <f t="shared" si="5"/>
        <v>0</v>
      </c>
      <c r="H51" s="290">
        <f t="shared" si="5"/>
        <v>0</v>
      </c>
      <c r="I51" s="290">
        <f t="shared" si="5"/>
        <v>0</v>
      </c>
      <c r="J51" s="290">
        <f t="shared" si="5"/>
        <v>0</v>
      </c>
      <c r="K51" s="290">
        <f>IF(K12="M",0,K12)-IF(K13="M",0,K13)-IF(K14="M",0,K14)-IF(K15="M",0,K15)-IF(K18="M",0,K18)-IF(K21="M",0,K21)</f>
        <v>0</v>
      </c>
      <c r="L51" s="291"/>
      <c r="M51" s="213"/>
    </row>
    <row r="52" spans="2:13" ht="15.75">
      <c r="B52" s="288"/>
      <c r="C52" s="289" t="s">
        <v>238</v>
      </c>
      <c r="D52" s="290">
        <f aca="true" t="shared" si="6" ref="D52:J52">IF(D15="M",0,D15)-IF(D16="M",0,D16)-IF(D17="M",0,D17)</f>
        <v>0</v>
      </c>
      <c r="E52" s="290">
        <f t="shared" si="6"/>
        <v>0</v>
      </c>
      <c r="F52" s="290">
        <f t="shared" si="6"/>
        <v>0</v>
      </c>
      <c r="G52" s="290">
        <f t="shared" si="6"/>
        <v>0</v>
      </c>
      <c r="H52" s="290">
        <f t="shared" si="6"/>
        <v>0</v>
      </c>
      <c r="I52" s="290">
        <f t="shared" si="6"/>
        <v>0</v>
      </c>
      <c r="J52" s="290">
        <f t="shared" si="6"/>
        <v>0</v>
      </c>
      <c r="K52" s="290">
        <f>IF(K15="M",0,K15)-IF(K16="M",0,K16)-IF(K17="M",0,K17)</f>
        <v>0</v>
      </c>
      <c r="L52" s="291"/>
      <c r="M52" s="213"/>
    </row>
    <row r="53" spans="2:13" ht="15.75">
      <c r="B53" s="288"/>
      <c r="C53" s="289" t="s">
        <v>239</v>
      </c>
      <c r="D53" s="290">
        <f aca="true" t="shared" si="7" ref="D53:J53">IF(D18="M",0,D18)-IF(D19="M",0,D19)-IF(D20="M",0,D20)</f>
        <v>0</v>
      </c>
      <c r="E53" s="290">
        <f t="shared" si="7"/>
        <v>0</v>
      </c>
      <c r="F53" s="290">
        <f t="shared" si="7"/>
        <v>0</v>
      </c>
      <c r="G53" s="290">
        <f t="shared" si="7"/>
        <v>0</v>
      </c>
      <c r="H53" s="290">
        <f t="shared" si="7"/>
        <v>0</v>
      </c>
      <c r="I53" s="290">
        <f t="shared" si="7"/>
        <v>0</v>
      </c>
      <c r="J53" s="290">
        <f t="shared" si="7"/>
        <v>0</v>
      </c>
      <c r="K53" s="290">
        <f>IF(K18="M",0,K18)-IF(K19="M",0,K19)-IF(K20="M",0,K20)</f>
        <v>0</v>
      </c>
      <c r="L53" s="291"/>
      <c r="M53" s="213"/>
    </row>
    <row r="54" spans="2:13" ht="23.25">
      <c r="B54" s="288"/>
      <c r="C54" s="289" t="s">
        <v>240</v>
      </c>
      <c r="D54" s="290">
        <f aca="true" t="shared" si="8" ref="D54:J54">IF(D23="M",0,D23)-IF(D24="M",0,D24)-IF(D25="M",0,D25)-IF(D27="M",0,D27)-IF(D28="M",0,D28)-IF(D29="M",0,D29)-IF(D31="M",0,D31)-IF(D32="M",0,D32)-IF(D33="M",0,D33)</f>
        <v>0</v>
      </c>
      <c r="E54" s="290">
        <f t="shared" si="8"/>
        <v>0</v>
      </c>
      <c r="F54" s="290">
        <f t="shared" si="8"/>
        <v>0</v>
      </c>
      <c r="G54" s="290">
        <f t="shared" si="8"/>
        <v>0</v>
      </c>
      <c r="H54" s="290">
        <f t="shared" si="8"/>
        <v>-1.4551915228366852E-11</v>
      </c>
      <c r="I54" s="290">
        <f t="shared" si="8"/>
        <v>-2.9103830456733704E-11</v>
      </c>
      <c r="J54" s="290">
        <f t="shared" si="8"/>
        <v>0</v>
      </c>
      <c r="K54" s="290">
        <f>IF(K23="M",0,K23)-IF(K24="M",0,K24)-IF(K25="M",0,K25)-IF(K27="M",0,K27)-IF(K28="M",0,K28)-IF(K29="M",0,K29)-IF(K31="M",0,K31)-IF(K32="M",0,K32)-IF(K33="M",0,K33)</f>
        <v>4.3655745685100555E-11</v>
      </c>
      <c r="L54" s="291"/>
      <c r="M54" s="213"/>
    </row>
    <row r="55" spans="2:13" ht="15.75">
      <c r="B55" s="288"/>
      <c r="C55" s="289" t="s">
        <v>241</v>
      </c>
      <c r="D55" s="290">
        <f aca="true" t="shared" si="9" ref="D55:J55">IF(D35="M",0,D35)-IF(D36="M",0,D36)-IF(D37="M",0,D37)</f>
        <v>0</v>
      </c>
      <c r="E55" s="290">
        <f t="shared" si="9"/>
        <v>0</v>
      </c>
      <c r="F55" s="290">
        <f t="shared" si="9"/>
        <v>0</v>
      </c>
      <c r="G55" s="290">
        <f t="shared" si="9"/>
        <v>0</v>
      </c>
      <c r="H55" s="290">
        <f t="shared" si="9"/>
        <v>0</v>
      </c>
      <c r="I55" s="290">
        <f t="shared" si="9"/>
        <v>0</v>
      </c>
      <c r="J55" s="290">
        <f t="shared" si="9"/>
        <v>0</v>
      </c>
      <c r="K55" s="290">
        <f>IF(K35="M",0,K35)-IF(K36="M",0,K36)-IF(K37="M",0,K37)</f>
        <v>0</v>
      </c>
      <c r="L55" s="247"/>
      <c r="M55" s="213"/>
    </row>
    <row r="56" spans="2:13" ht="15.75">
      <c r="B56" s="292" t="s">
        <v>222</v>
      </c>
      <c r="C56" s="293"/>
      <c r="D56" s="294"/>
      <c r="E56" s="294"/>
      <c r="F56" s="294"/>
      <c r="G56" s="294"/>
      <c r="H56" s="294"/>
      <c r="I56" s="294"/>
      <c r="J56" s="294"/>
      <c r="K56" s="294"/>
      <c r="L56" s="247"/>
      <c r="M56" s="213"/>
    </row>
    <row r="57" spans="2:13" ht="15.75">
      <c r="B57" s="288"/>
      <c r="C57" s="289" t="s">
        <v>242</v>
      </c>
      <c r="D57" s="294">
        <f>IF('Table 1'!E10="M",0,'Table 1'!E10)+IF('Table 3A'!D10="M",0,'Table 3A'!D10)</f>
        <v>0</v>
      </c>
      <c r="E57" s="294">
        <f>IF('Table 1'!F10="M",0,'Table 1'!F10)+IF('Table 3A'!E10="M",0,'Table 3A'!E10)</f>
        <v>0</v>
      </c>
      <c r="F57" s="294">
        <f>IF('Table 1'!G10="M",0,'Table 1'!G10)+IF('Table 3A'!F10="M",0,'Table 3A'!F10)</f>
        <v>0</v>
      </c>
      <c r="G57" s="294">
        <f>IF('Table 1'!H10="M",0,'Table 1'!H10)+IF('Table 3A'!G10="M",0,'Table 3A'!G10)</f>
        <v>0</v>
      </c>
      <c r="H57" s="294">
        <f>IF('Table 1'!I10="M",0,'Table 1'!I10)+IF('Table 3A'!H10="M",0,'Table 3A'!H10)</f>
        <v>0</v>
      </c>
      <c r="I57" s="294">
        <f>IF('Table 1'!J10="M",0,'Table 1'!J10)+IF('Table 3A'!I10="M",0,'Table 3A'!I10)</f>
        <v>0</v>
      </c>
      <c r="J57" s="294">
        <f>IF('Table 1'!K10="M",0,'Table 1'!K10)+IF('Table 3A'!J10="M",0,'Table 3A'!J10)</f>
        <v>0</v>
      </c>
      <c r="K57" s="294">
        <f>IF('Table 1'!L10="M",0,'Table 1'!L10)+IF('Table 3A'!K10="M",0,'Table 3A'!K10)</f>
        <v>0</v>
      </c>
      <c r="L57" s="247"/>
      <c r="M57" s="213"/>
    </row>
    <row r="58" spans="2:13" ht="15.75">
      <c r="B58" s="288"/>
      <c r="C58" s="289" t="s">
        <v>243</v>
      </c>
      <c r="D58" s="294"/>
      <c r="E58" s="294">
        <f>IF(E39="M",0,E39)-IF('Table 1'!F18="M",0,'Table 1'!F18)+IF('Table 1'!E18="M",0,'Table 1'!E18)</f>
        <v>0</v>
      </c>
      <c r="F58" s="294">
        <f>IF(F39="M",0,F39)-IF('Table 1'!G18="M",0,'Table 1'!G18)+IF('Table 1'!F18="M",0,'Table 1'!F18)</f>
        <v>0</v>
      </c>
      <c r="G58" s="294">
        <f>IF(G39="M",0,G39)-IF('Table 1'!H18="M",0,'Table 1'!H18)+IF('Table 1'!G18="M",0,'Table 1'!G18)</f>
        <v>0</v>
      </c>
      <c r="H58" s="294">
        <f>IF(H39="M",0,H39)-IF('Table 1'!I18="M",0,'Table 1'!I18)+IF('Table 1'!H18="M",0,'Table 1'!H18)</f>
        <v>0</v>
      </c>
      <c r="I58" s="294">
        <f>IF(I39="M",0,I39)-IF('Table 1'!J18="M",0,'Table 1'!J18)+IF('Table 1'!I18="M",0,'Table 1'!I18)</f>
        <v>0</v>
      </c>
      <c r="J58" s="294">
        <f>IF(J39="M",0,J39)-IF('Table 1'!K18="M",0,'Table 1'!K18)+IF('Table 1'!J18="M",0,'Table 1'!J18)</f>
        <v>0</v>
      </c>
      <c r="K58" s="294">
        <f>IF(K39="M",0,K39)-IF('Table 1'!L18="M",0,'Table 1'!L18)+IF('Table 1'!K18="M",0,'Table 1'!K18)</f>
        <v>0</v>
      </c>
      <c r="L58" s="247"/>
      <c r="M58" s="213"/>
    </row>
    <row r="59" spans="2:13" ht="15.75">
      <c r="B59" s="295"/>
      <c r="C59" s="296" t="s">
        <v>244</v>
      </c>
      <c r="D59" s="297">
        <f>IF('Table 1'!E18="M",0,'Table 1'!E18)-IF('Table 3B'!D42="M",0,'Table 3B'!D42)-IF('Table 3C'!D42="M",0,'Table 3C'!D42)-IF('Table 3D'!D42="M",0,'Table 3D'!D42)-IF('Table 3E'!D42="M",0,'Table 3E'!D42)</f>
        <v>0</v>
      </c>
      <c r="E59" s="297">
        <f>IF('Table 1'!F18="M",0,'Table 1'!F18)-IF('Table 3B'!E42="M",0,'Table 3B'!E42)-IF('Table 3C'!E42="M",0,'Table 3C'!E42)-IF('Table 3D'!E42="M",0,'Table 3D'!E42)-IF('Table 3E'!E42="M",0,'Table 3E'!E42)</f>
        <v>0</v>
      </c>
      <c r="F59" s="297">
        <f>IF('Table 1'!G18="M",0,'Table 1'!G18)-IF('Table 3B'!F42="M",0,'Table 3B'!F42)-IF('Table 3C'!F42="M",0,'Table 3C'!F42)-IF('Table 3D'!F42="M",0,'Table 3D'!F42)-IF('Table 3E'!F42="M",0,'Table 3E'!F42)</f>
        <v>0</v>
      </c>
      <c r="G59" s="297">
        <f>IF('Table 1'!H18="M",0,'Table 1'!H18)-IF('Table 3B'!G42="M",0,'Table 3B'!G42)-IF('Table 3C'!G42="M",0,'Table 3C'!G42)-IF('Table 3D'!G42="M",0,'Table 3D'!G42)-IF('Table 3E'!G42="M",0,'Table 3E'!G42)</f>
        <v>0</v>
      </c>
      <c r="H59" s="297">
        <f>IF('Table 1'!I18="M",0,'Table 1'!I18)-IF('Table 3B'!H42="M",0,'Table 3B'!H42)-IF('Table 3C'!H42="M",0,'Table 3C'!H42)-IF('Table 3D'!H42="M",0,'Table 3D'!H42)-IF('Table 3E'!H42="M",0,'Table 3E'!H42)</f>
        <v>0</v>
      </c>
      <c r="I59" s="297">
        <f>IF('Table 1'!J18="M",0,'Table 1'!J18)-IF('Table 3B'!I42="M",0,'Table 3B'!I42)-IF('Table 3C'!I42="M",0,'Table 3C'!I42)-IF('Table 3D'!I42="M",0,'Table 3D'!I42)-IF('Table 3E'!I42="M",0,'Table 3E'!I42)</f>
        <v>0</v>
      </c>
      <c r="J59" s="297">
        <f>IF('Table 1'!K18="M",0,'Table 1'!K18)-IF('Table 3B'!J42="M",0,'Table 3B'!J42)-IF('Table 3C'!J42="M",0,'Table 3C'!J42)-IF('Table 3D'!J42="M",0,'Table 3D'!J42)-IF('Table 3E'!J42="M",0,'Table 3E'!J42)</f>
        <v>0</v>
      </c>
      <c r="K59" s="297">
        <f>IF('Table 1'!L18="M",0,'Table 1'!L18)-IF('Table 3B'!K42="M",0,'Table 3B'!K42)-IF('Table 3C'!K42="M",0,'Table 3C'!K42)-IF('Table 3D'!K42="M",0,'Table 3D'!K42)-IF('Table 3E'!K42="M",0,'Table 3E'!K42)</f>
        <v>0</v>
      </c>
      <c r="L59" s="298"/>
      <c r="M59" s="299"/>
    </row>
    <row r="60" spans="4:11" ht="15.75">
      <c r="D60" s="5"/>
      <c r="E60" s="5"/>
      <c r="F60" s="5"/>
      <c r="G60" s="5"/>
      <c r="H60" s="5"/>
      <c r="I60" s="5"/>
      <c r="J60" s="5"/>
      <c r="K60" s="5"/>
    </row>
  </sheetData>
  <mergeCells count="1">
    <mergeCell ref="D6:K6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4"/>
  <sheetViews>
    <sheetView zoomScale="55" zoomScaleNormal="55" workbookViewId="0" topLeftCell="B1">
      <selection activeCell="B1" sqref="B1"/>
    </sheetView>
  </sheetViews>
  <sheetFormatPr defaultColWidth="12.57421875" defaultRowHeight="12.75"/>
  <cols>
    <col min="1" max="1" width="24.00390625" style="136" hidden="1" customWidth="1"/>
    <col min="2" max="2" width="4.8515625" style="1" customWidth="1"/>
    <col min="3" max="3" width="93.140625" style="248" customWidth="1"/>
    <col min="4" max="4" width="14.140625" style="1" customWidth="1"/>
    <col min="5" max="10" width="13.8515625" style="1" customWidth="1"/>
    <col min="11" max="11" width="13.7109375" style="1" customWidth="1"/>
    <col min="12" max="12" width="112.57421875" style="1" customWidth="1"/>
    <col min="13" max="13" width="6.8515625" style="1" customWidth="1"/>
    <col min="14" max="14" width="1.28515625" style="1" customWidth="1"/>
    <col min="15" max="15" width="0.71875" style="1" customWidth="1"/>
    <col min="16" max="16" width="12.57421875" style="1" customWidth="1"/>
    <col min="17" max="17" width="52.421875" style="1" customWidth="1"/>
    <col min="18" max="16384" width="12.57421875" style="1" customWidth="1"/>
  </cols>
  <sheetData>
    <row r="2" spans="1:15" ht="18">
      <c r="A2" s="275"/>
      <c r="B2" s="171" t="s">
        <v>49</v>
      </c>
      <c r="C2" s="86" t="s">
        <v>170</v>
      </c>
      <c r="D2" s="3"/>
      <c r="O2" s="5"/>
    </row>
    <row r="3" spans="1:15" ht="18">
      <c r="A3" s="275"/>
      <c r="B3" s="171"/>
      <c r="C3" s="86" t="s">
        <v>171</v>
      </c>
      <c r="D3" s="3"/>
      <c r="O3" s="5"/>
    </row>
    <row r="4" spans="1:15" ht="16.5" thickBot="1">
      <c r="A4" s="275"/>
      <c r="B4" s="171"/>
      <c r="C4" s="137"/>
      <c r="D4" s="313"/>
      <c r="O4" s="5"/>
    </row>
    <row r="5" spans="1:15" ht="16.5" thickTop="1">
      <c r="A5" s="276"/>
      <c r="B5" s="172"/>
      <c r="C5" s="90"/>
      <c r="D5" s="91"/>
      <c r="E5" s="91"/>
      <c r="F5" s="91"/>
      <c r="G5" s="91"/>
      <c r="H5" s="91"/>
      <c r="I5" s="91"/>
      <c r="J5" s="91"/>
      <c r="K5" s="92"/>
      <c r="L5" s="92"/>
      <c r="M5" s="93"/>
      <c r="O5" s="5"/>
    </row>
    <row r="6" spans="1:13" ht="15">
      <c r="A6" s="277"/>
      <c r="B6" s="173"/>
      <c r="C6" s="13" t="s">
        <v>1</v>
      </c>
      <c r="D6" s="415" t="s">
        <v>2</v>
      </c>
      <c r="E6" s="417"/>
      <c r="F6" s="417"/>
      <c r="G6" s="417"/>
      <c r="H6" s="417"/>
      <c r="I6" s="417"/>
      <c r="J6" s="417"/>
      <c r="K6" s="418"/>
      <c r="L6" s="174"/>
      <c r="M6" s="110"/>
    </row>
    <row r="7" spans="1:13" ht="15.75">
      <c r="A7" s="277"/>
      <c r="B7" s="173"/>
      <c r="C7" s="21" t="s">
        <v>3</v>
      </c>
      <c r="D7" s="23">
        <v>1995</v>
      </c>
      <c r="E7" s="23">
        <v>1996</v>
      </c>
      <c r="F7" s="23">
        <v>1997</v>
      </c>
      <c r="G7" s="23">
        <v>1998</v>
      </c>
      <c r="H7" s="23">
        <v>1999</v>
      </c>
      <c r="I7" s="23">
        <v>2000</v>
      </c>
      <c r="J7" s="23">
        <v>2001</v>
      </c>
      <c r="K7" s="23">
        <v>2002</v>
      </c>
      <c r="L7" s="97"/>
      <c r="M7" s="110"/>
    </row>
    <row r="8" spans="1:13" ht="15.75">
      <c r="A8" s="277"/>
      <c r="B8" s="173"/>
      <c r="C8" s="24" t="s">
        <v>137</v>
      </c>
      <c r="D8" s="25" t="s">
        <v>6</v>
      </c>
      <c r="E8" s="25" t="s">
        <v>6</v>
      </c>
      <c r="F8" s="25" t="s">
        <v>6</v>
      </c>
      <c r="G8" s="25" t="s">
        <v>6</v>
      </c>
      <c r="H8" s="25" t="s">
        <v>6</v>
      </c>
      <c r="I8" s="25" t="s">
        <v>6</v>
      </c>
      <c r="J8" s="25" t="s">
        <v>6</v>
      </c>
      <c r="K8" s="244" t="s">
        <v>6</v>
      </c>
      <c r="L8" s="175"/>
      <c r="M8" s="110"/>
    </row>
    <row r="9" spans="1:13" ht="10.5" customHeight="1" thickBot="1">
      <c r="A9" s="277"/>
      <c r="B9" s="173"/>
      <c r="C9" s="99"/>
      <c r="D9" s="22"/>
      <c r="E9" s="22"/>
      <c r="F9" s="22"/>
      <c r="G9" s="22"/>
      <c r="H9" s="22"/>
      <c r="I9" s="22"/>
      <c r="J9" s="22"/>
      <c r="K9" s="314"/>
      <c r="L9" s="250"/>
      <c r="M9" s="110"/>
    </row>
    <row r="10" spans="1:13" ht="16.5" thickBot="1" thickTop="1">
      <c r="A10" s="278"/>
      <c r="B10" s="173"/>
      <c r="C10" s="315" t="s">
        <v>172</v>
      </c>
      <c r="D10" s="225">
        <f>-'Table 1'!E11</f>
        <v>0</v>
      </c>
      <c r="E10" s="225">
        <f>-'Table 1'!F11</f>
        <v>363466.905</v>
      </c>
      <c r="F10" s="225">
        <f>-'Table 1'!G11</f>
        <v>512877</v>
      </c>
      <c r="G10" s="225">
        <f>-'Table 1'!H11</f>
        <v>745759.7909090909</v>
      </c>
      <c r="H10" s="225">
        <f>-'Table 1'!I11</f>
        <v>611181</v>
      </c>
      <c r="I10" s="225">
        <f>-'Table 1'!J11</f>
        <v>341660</v>
      </c>
      <c r="J10" s="225">
        <f>-'Table 1'!K11</f>
        <v>702524</v>
      </c>
      <c r="K10" s="211">
        <f>-'Table 1'!L11</f>
        <v>1335632</v>
      </c>
      <c r="L10" s="134"/>
      <c r="M10" s="110"/>
    </row>
    <row r="11" spans="1:13" ht="6" customHeight="1" thickTop="1">
      <c r="A11" s="279"/>
      <c r="B11" s="173"/>
      <c r="C11" s="251"/>
      <c r="D11" s="111"/>
      <c r="E11" s="112"/>
      <c r="F11" s="112"/>
      <c r="G11" s="112"/>
      <c r="H11" s="112"/>
      <c r="I11" s="112"/>
      <c r="J11" s="112"/>
      <c r="K11" s="377"/>
      <c r="L11" s="113"/>
      <c r="M11" s="110"/>
    </row>
    <row r="12" spans="1:13" s="280" customFormat="1" ht="16.5" customHeight="1">
      <c r="A12" s="278"/>
      <c r="B12" s="252"/>
      <c r="C12" s="253" t="s">
        <v>142</v>
      </c>
      <c r="D12" s="300">
        <f aca="true" t="shared" si="0" ref="D12:K12">D13+D14+D15+D18+D21</f>
        <v>405058</v>
      </c>
      <c r="E12" s="300">
        <f t="shared" si="0"/>
        <v>-178705.00000000003</v>
      </c>
      <c r="F12" s="300">
        <f t="shared" si="0"/>
        <v>-274536.99999999994</v>
      </c>
      <c r="G12" s="300">
        <f t="shared" si="0"/>
        <v>-231477</v>
      </c>
      <c r="H12" s="300">
        <f t="shared" si="0"/>
        <v>-2215.999999999971</v>
      </c>
      <c r="I12" s="300">
        <f t="shared" si="0"/>
        <v>-259905</v>
      </c>
      <c r="J12" s="300">
        <f t="shared" si="0"/>
        <v>299359</v>
      </c>
      <c r="K12" s="372">
        <f t="shared" si="0"/>
        <v>-68911.99999999999</v>
      </c>
      <c r="L12" s="254"/>
      <c r="M12" s="255"/>
    </row>
    <row r="13" spans="1:13" s="280" customFormat="1" ht="16.5" customHeight="1">
      <c r="A13" s="278"/>
      <c r="B13" s="256"/>
      <c r="C13" s="257" t="s">
        <v>143</v>
      </c>
      <c r="D13" s="302">
        <v>181693</v>
      </c>
      <c r="E13" s="302">
        <v>-192718</v>
      </c>
      <c r="F13" s="302">
        <v>-81890</v>
      </c>
      <c r="G13" s="302">
        <v>-148113</v>
      </c>
      <c r="H13" s="302">
        <v>173641</v>
      </c>
      <c r="I13" s="302">
        <v>-120411</v>
      </c>
      <c r="J13" s="302">
        <v>194826</v>
      </c>
      <c r="K13" s="373">
        <v>-332950</v>
      </c>
      <c r="L13" s="254"/>
      <c r="M13" s="255"/>
    </row>
    <row r="14" spans="1:13" s="280" customFormat="1" ht="16.5" customHeight="1">
      <c r="A14" s="278"/>
      <c r="B14" s="256"/>
      <c r="C14" s="257" t="s">
        <v>144</v>
      </c>
      <c r="D14" s="302">
        <v>0</v>
      </c>
      <c r="E14" s="302">
        <v>0</v>
      </c>
      <c r="F14" s="302">
        <v>1424</v>
      </c>
      <c r="G14" s="302">
        <v>-2333</v>
      </c>
      <c r="H14" s="302">
        <v>-117252</v>
      </c>
      <c r="I14" s="302">
        <v>-103802</v>
      </c>
      <c r="J14" s="302">
        <v>-52109</v>
      </c>
      <c r="K14" s="373">
        <v>-63673</v>
      </c>
      <c r="L14" s="254"/>
      <c r="M14" s="255"/>
    </row>
    <row r="15" spans="1:13" s="280" customFormat="1" ht="16.5" customHeight="1">
      <c r="A15" s="278"/>
      <c r="B15" s="256"/>
      <c r="C15" s="257" t="s">
        <v>145</v>
      </c>
      <c r="D15" s="302">
        <v>28150</v>
      </c>
      <c r="E15" s="302">
        <v>-50911</v>
      </c>
      <c r="F15" s="302">
        <v>80414</v>
      </c>
      <c r="G15" s="302">
        <v>-7585</v>
      </c>
      <c r="H15" s="302">
        <v>-48873</v>
      </c>
      <c r="I15" s="302">
        <v>-30736</v>
      </c>
      <c r="J15" s="302">
        <v>-71556</v>
      </c>
      <c r="K15" s="373">
        <v>86078</v>
      </c>
      <c r="L15" s="254"/>
      <c r="M15" s="255"/>
    </row>
    <row r="16" spans="1:13" s="280" customFormat="1" ht="16.5" customHeight="1">
      <c r="A16" s="278"/>
      <c r="B16" s="256"/>
      <c r="C16" s="258" t="s">
        <v>146</v>
      </c>
      <c r="D16" s="302">
        <v>589363</v>
      </c>
      <c r="E16" s="302">
        <v>661986</v>
      </c>
      <c r="F16" s="302">
        <v>912330</v>
      </c>
      <c r="G16" s="302">
        <v>1044513</v>
      </c>
      <c r="H16" s="302">
        <v>1050999</v>
      </c>
      <c r="I16" s="302">
        <v>1211388</v>
      </c>
      <c r="J16" s="302">
        <v>1374588</v>
      </c>
      <c r="K16" s="373">
        <v>1849722.79</v>
      </c>
      <c r="L16" s="254"/>
      <c r="M16" s="255"/>
    </row>
    <row r="17" spans="1:13" s="280" customFormat="1" ht="16.5" customHeight="1">
      <c r="A17" s="278"/>
      <c r="B17" s="256"/>
      <c r="C17" s="257" t="s">
        <v>147</v>
      </c>
      <c r="D17" s="302">
        <v>-561213</v>
      </c>
      <c r="E17" s="302">
        <v>-712897</v>
      </c>
      <c r="F17" s="302">
        <v>-831916</v>
      </c>
      <c r="G17" s="302">
        <v>-1052098</v>
      </c>
      <c r="H17" s="302">
        <v>-1099872</v>
      </c>
      <c r="I17" s="302">
        <v>-1242124</v>
      </c>
      <c r="J17" s="302">
        <v>-1446144</v>
      </c>
      <c r="K17" s="373">
        <v>-1763644.79</v>
      </c>
      <c r="L17" s="254"/>
      <c r="M17" s="255"/>
    </row>
    <row r="18" spans="1:13" s="280" customFormat="1" ht="16.5" customHeight="1">
      <c r="A18" s="278"/>
      <c r="B18" s="256"/>
      <c r="C18" s="258" t="s">
        <v>148</v>
      </c>
      <c r="D18" s="302">
        <v>170118</v>
      </c>
      <c r="E18" s="302">
        <v>43211</v>
      </c>
      <c r="F18" s="302">
        <v>-363281</v>
      </c>
      <c r="G18" s="302">
        <v>-69311</v>
      </c>
      <c r="H18" s="302">
        <v>-98010</v>
      </c>
      <c r="I18" s="302">
        <v>-3805</v>
      </c>
      <c r="J18" s="302">
        <v>199317</v>
      </c>
      <c r="K18" s="373">
        <v>160393</v>
      </c>
      <c r="L18" s="254"/>
      <c r="M18" s="255"/>
    </row>
    <row r="19" spans="1:13" s="280" customFormat="1" ht="16.5" customHeight="1">
      <c r="A19" s="278"/>
      <c r="B19" s="256"/>
      <c r="C19" s="258" t="s">
        <v>146</v>
      </c>
      <c r="D19" s="302">
        <v>248740</v>
      </c>
      <c r="E19" s="302">
        <v>255313</v>
      </c>
      <c r="F19" s="302">
        <v>1500</v>
      </c>
      <c r="G19" s="302">
        <v>49268</v>
      </c>
      <c r="H19" s="302">
        <v>22000</v>
      </c>
      <c r="I19" s="302">
        <v>60646</v>
      </c>
      <c r="J19" s="302">
        <v>281653</v>
      </c>
      <c r="K19" s="373">
        <v>251411.94318130222</v>
      </c>
      <c r="L19" s="254"/>
      <c r="M19" s="255"/>
    </row>
    <row r="20" spans="1:13" s="280" customFormat="1" ht="16.5" customHeight="1">
      <c r="A20" s="278"/>
      <c r="B20" s="256"/>
      <c r="C20" s="257" t="s">
        <v>147</v>
      </c>
      <c r="D20" s="302">
        <v>-78622</v>
      </c>
      <c r="E20" s="302">
        <v>-212102</v>
      </c>
      <c r="F20" s="302">
        <v>-364781</v>
      </c>
      <c r="G20" s="302">
        <v>-118579</v>
      </c>
      <c r="H20" s="302">
        <v>-120010</v>
      </c>
      <c r="I20" s="302">
        <v>-64451</v>
      </c>
      <c r="J20" s="302">
        <v>-82336</v>
      </c>
      <c r="K20" s="373">
        <v>-91018.94318130221</v>
      </c>
      <c r="L20" s="254"/>
      <c r="M20" s="255"/>
    </row>
    <row r="21" spans="1:13" s="280" customFormat="1" ht="16.5" customHeight="1">
      <c r="A21" s="278"/>
      <c r="B21" s="256"/>
      <c r="C21" s="257" t="s">
        <v>149</v>
      </c>
      <c r="D21" s="302">
        <v>25097</v>
      </c>
      <c r="E21" s="302">
        <v>21713</v>
      </c>
      <c r="F21" s="302">
        <v>88796</v>
      </c>
      <c r="G21" s="302">
        <v>-4135</v>
      </c>
      <c r="H21" s="302">
        <v>88278</v>
      </c>
      <c r="I21" s="302">
        <v>-1151.0000000000114</v>
      </c>
      <c r="J21" s="302">
        <v>28881</v>
      </c>
      <c r="K21" s="373">
        <v>81240</v>
      </c>
      <c r="L21" s="254"/>
      <c r="M21" s="255"/>
    </row>
    <row r="22" spans="1:13" s="280" customFormat="1" ht="16.5" customHeight="1">
      <c r="A22" s="279"/>
      <c r="B22" s="256"/>
      <c r="C22" s="257"/>
      <c r="D22" s="304"/>
      <c r="E22" s="305"/>
      <c r="F22" s="305"/>
      <c r="G22" s="305"/>
      <c r="H22" s="305"/>
      <c r="I22" s="305"/>
      <c r="J22" s="305"/>
      <c r="K22" s="374"/>
      <c r="L22" s="254"/>
      <c r="M22" s="255"/>
    </row>
    <row r="23" spans="1:13" s="280" customFormat="1" ht="16.5" customHeight="1">
      <c r="A23" s="278"/>
      <c r="B23" s="256"/>
      <c r="C23" s="253" t="s">
        <v>150</v>
      </c>
      <c r="D23" s="301">
        <f aca="true" t="shared" si="1" ref="D23:K23">SUM(D24:D33)</f>
        <v>96972.99999999956</v>
      </c>
      <c r="E23" s="301">
        <f t="shared" si="1"/>
        <v>-66307.99999999952</v>
      </c>
      <c r="F23" s="301">
        <f t="shared" si="1"/>
        <v>215832.99999999974</v>
      </c>
      <c r="G23" s="301">
        <f t="shared" si="1"/>
        <v>218405.00000000047</v>
      </c>
      <c r="H23" s="301">
        <f t="shared" si="1"/>
        <v>190610.99999999942</v>
      </c>
      <c r="I23" s="301">
        <f t="shared" si="1"/>
        <v>248873.00000000052</v>
      </c>
      <c r="J23" s="301">
        <f t="shared" si="1"/>
        <v>-416566.00000000023</v>
      </c>
      <c r="K23" s="372">
        <f t="shared" si="1"/>
        <v>148990.00000000073</v>
      </c>
      <c r="L23" s="254"/>
      <c r="M23" s="255"/>
    </row>
    <row r="24" spans="1:13" s="280" customFormat="1" ht="16.5" customHeight="1">
      <c r="A24" s="278"/>
      <c r="B24" s="256"/>
      <c r="C24" s="257" t="s">
        <v>151</v>
      </c>
      <c r="D24" s="302">
        <v>0</v>
      </c>
      <c r="E24" s="302">
        <v>0</v>
      </c>
      <c r="F24" s="302">
        <v>665</v>
      </c>
      <c r="G24" s="302">
        <v>3315</v>
      </c>
      <c r="H24" s="302">
        <v>136800</v>
      </c>
      <c r="I24" s="302">
        <v>95953</v>
      </c>
      <c r="J24" s="302">
        <v>66427</v>
      </c>
      <c r="K24" s="373">
        <v>51336</v>
      </c>
      <c r="L24" s="254"/>
      <c r="M24" s="255"/>
    </row>
    <row r="25" spans="1:13" s="280" customFormat="1" ht="16.5" customHeight="1">
      <c r="A25" s="278"/>
      <c r="B25" s="256"/>
      <c r="C25" s="257" t="s">
        <v>152</v>
      </c>
      <c r="D25" s="302">
        <v>13420</v>
      </c>
      <c r="E25" s="302">
        <v>-26535</v>
      </c>
      <c r="F25" s="302">
        <v>-26690</v>
      </c>
      <c r="G25" s="302">
        <v>-41205</v>
      </c>
      <c r="H25" s="302">
        <v>-51074</v>
      </c>
      <c r="I25" s="302">
        <v>5064</v>
      </c>
      <c r="J25" s="302">
        <v>-327677</v>
      </c>
      <c r="K25" s="373">
        <v>162284</v>
      </c>
      <c r="L25" s="254"/>
      <c r="M25" s="255"/>
    </row>
    <row r="26" spans="1:13" s="280" customFormat="1" ht="16.5" customHeight="1">
      <c r="A26" s="279"/>
      <c r="B26" s="256"/>
      <c r="C26" s="260"/>
      <c r="D26" s="307"/>
      <c r="E26" s="308"/>
      <c r="F26" s="305"/>
      <c r="G26" s="305"/>
      <c r="H26" s="308"/>
      <c r="I26" s="305"/>
      <c r="J26" s="305"/>
      <c r="K26" s="374"/>
      <c r="L26" s="254"/>
      <c r="M26" s="255"/>
    </row>
    <row r="27" spans="1:13" s="280" customFormat="1" ht="16.5" customHeight="1">
      <c r="A27" s="278"/>
      <c r="B27" s="256"/>
      <c r="C27" s="260" t="s">
        <v>153</v>
      </c>
      <c r="D27" s="302">
        <v>33907.759114314955</v>
      </c>
      <c r="E27" s="302">
        <v>40085.25300246145</v>
      </c>
      <c r="F27" s="302">
        <v>-7918.88659064773</v>
      </c>
      <c r="G27" s="302">
        <v>304.85135617777814</v>
      </c>
      <c r="H27" s="302">
        <v>-4613.503691984306</v>
      </c>
      <c r="I27" s="302">
        <v>-25118.350433007323</v>
      </c>
      <c r="J27" s="302">
        <v>10702.873861866237</v>
      </c>
      <c r="K27" s="373">
        <v>59370.96923433273</v>
      </c>
      <c r="L27" s="261"/>
      <c r="M27" s="255"/>
    </row>
    <row r="28" spans="1:13" s="280" customFormat="1" ht="16.5" customHeight="1">
      <c r="A28" s="278"/>
      <c r="B28" s="256"/>
      <c r="C28" s="257" t="s">
        <v>154</v>
      </c>
      <c r="D28" s="302">
        <v>-33142</v>
      </c>
      <c r="E28" s="302">
        <v>-103901</v>
      </c>
      <c r="F28" s="302">
        <v>-19597</v>
      </c>
      <c r="G28" s="302">
        <v>-19143.99999999995</v>
      </c>
      <c r="H28" s="302">
        <v>7763.999999999953</v>
      </c>
      <c r="I28" s="302">
        <v>35875</v>
      </c>
      <c r="J28" s="302">
        <v>3386</v>
      </c>
      <c r="K28" s="373">
        <v>-26268</v>
      </c>
      <c r="L28" s="254"/>
      <c r="M28" s="255"/>
    </row>
    <row r="29" spans="1:13" s="280" customFormat="1" ht="16.5" customHeight="1">
      <c r="A29" s="278"/>
      <c r="B29" s="256"/>
      <c r="C29" s="258" t="s">
        <v>155</v>
      </c>
      <c r="D29" s="302">
        <v>0</v>
      </c>
      <c r="E29" s="302">
        <v>0</v>
      </c>
      <c r="F29" s="302">
        <v>0</v>
      </c>
      <c r="G29" s="302">
        <v>0</v>
      </c>
      <c r="H29" s="302">
        <v>0</v>
      </c>
      <c r="I29" s="302">
        <v>0</v>
      </c>
      <c r="J29" s="302">
        <v>800</v>
      </c>
      <c r="K29" s="373">
        <v>700</v>
      </c>
      <c r="L29" s="254"/>
      <c r="M29" s="255"/>
    </row>
    <row r="30" spans="1:13" s="280" customFormat="1" ht="16.5" customHeight="1">
      <c r="A30" s="279"/>
      <c r="B30" s="256"/>
      <c r="C30" s="260"/>
      <c r="D30" s="307"/>
      <c r="E30" s="308"/>
      <c r="F30" s="308"/>
      <c r="G30" s="308"/>
      <c r="H30" s="308"/>
      <c r="I30" s="308"/>
      <c r="J30" s="308"/>
      <c r="K30" s="375"/>
      <c r="L30" s="254"/>
      <c r="M30" s="255"/>
    </row>
    <row r="31" spans="1:13" s="280" customFormat="1" ht="16.5" customHeight="1">
      <c r="A31" s="278"/>
      <c r="B31" s="256"/>
      <c r="C31" s="257" t="s">
        <v>156</v>
      </c>
      <c r="D31" s="302">
        <v>82787.24088568462</v>
      </c>
      <c r="E31" s="302">
        <v>24042.746997539012</v>
      </c>
      <c r="F31" s="302">
        <v>269373.8865906475</v>
      </c>
      <c r="G31" s="302">
        <v>275134.14864382264</v>
      </c>
      <c r="H31" s="302">
        <v>101734.50369198376</v>
      </c>
      <c r="I31" s="302">
        <v>137099.3504330078</v>
      </c>
      <c r="J31" s="302">
        <v>-170204.87386186654</v>
      </c>
      <c r="K31" s="373">
        <v>-98432.96923433198</v>
      </c>
      <c r="L31" s="254"/>
      <c r="M31" s="255"/>
    </row>
    <row r="32" spans="1:13" s="280" customFormat="1" ht="16.5" customHeight="1">
      <c r="A32" s="278"/>
      <c r="B32" s="256"/>
      <c r="C32" s="257" t="s">
        <v>157</v>
      </c>
      <c r="D32" s="302">
        <v>0</v>
      </c>
      <c r="E32" s="302">
        <v>0</v>
      </c>
      <c r="F32" s="302">
        <v>0</v>
      </c>
      <c r="G32" s="302">
        <v>0</v>
      </c>
      <c r="H32" s="302">
        <v>0</v>
      </c>
      <c r="I32" s="302">
        <v>0</v>
      </c>
      <c r="J32" s="302">
        <v>0</v>
      </c>
      <c r="K32" s="373">
        <v>0</v>
      </c>
      <c r="L32" s="254"/>
      <c r="M32" s="255"/>
    </row>
    <row r="33" spans="1:13" s="280" customFormat="1" ht="16.5" customHeight="1">
      <c r="A33" s="278"/>
      <c r="B33" s="256"/>
      <c r="C33" s="257" t="s">
        <v>158</v>
      </c>
      <c r="D33" s="302">
        <v>0</v>
      </c>
      <c r="E33" s="302">
        <v>0</v>
      </c>
      <c r="F33" s="302">
        <v>0</v>
      </c>
      <c r="G33" s="302">
        <v>0</v>
      </c>
      <c r="H33" s="302">
        <v>0</v>
      </c>
      <c r="I33" s="302">
        <v>0</v>
      </c>
      <c r="J33" s="302">
        <v>0</v>
      </c>
      <c r="K33" s="373">
        <v>0</v>
      </c>
      <c r="L33" s="254"/>
      <c r="M33" s="255"/>
    </row>
    <row r="34" spans="1:13" s="280" customFormat="1" ht="16.5" customHeight="1">
      <c r="A34" s="279"/>
      <c r="B34" s="256"/>
      <c r="C34" s="260"/>
      <c r="D34" s="304"/>
      <c r="E34" s="305"/>
      <c r="F34" s="305"/>
      <c r="G34" s="305"/>
      <c r="H34" s="305"/>
      <c r="I34" s="305"/>
      <c r="J34" s="305"/>
      <c r="K34" s="374"/>
      <c r="L34" s="254"/>
      <c r="M34" s="255"/>
    </row>
    <row r="35" spans="1:13" s="280" customFormat="1" ht="16.5" customHeight="1">
      <c r="A35" s="278"/>
      <c r="B35" s="256"/>
      <c r="C35" s="262" t="s">
        <v>159</v>
      </c>
      <c r="D35" s="302"/>
      <c r="E35" s="302">
        <f aca="true" t="shared" si="2" ref="E35:K35">+E36</f>
        <v>98463.09499999954</v>
      </c>
      <c r="F35" s="302">
        <f t="shared" si="2"/>
        <v>-16258.999999999825</v>
      </c>
      <c r="G35" s="302">
        <f t="shared" si="2"/>
        <v>17104.20909090864</v>
      </c>
      <c r="H35" s="302">
        <f t="shared" si="2"/>
        <v>-81307.00000000012</v>
      </c>
      <c r="I35" s="302">
        <f t="shared" si="2"/>
        <v>24422.999999999534</v>
      </c>
      <c r="J35" s="302">
        <f t="shared" si="2"/>
        <v>9879.00000000035</v>
      </c>
      <c r="K35" s="373">
        <f t="shared" si="2"/>
        <v>104351.9999999993</v>
      </c>
      <c r="L35" s="254"/>
      <c r="M35" s="255"/>
    </row>
    <row r="36" spans="1:13" s="280" customFormat="1" ht="16.5" customHeight="1">
      <c r="A36" s="278"/>
      <c r="B36" s="256"/>
      <c r="C36" s="263" t="s">
        <v>160</v>
      </c>
      <c r="D36" s="302"/>
      <c r="E36" s="302">
        <f aca="true" t="shared" si="3" ref="E36:K36">E39-(E10+E12+E24+E25+E27+E28+E29+E31)</f>
        <v>98463.09499999954</v>
      </c>
      <c r="F36" s="302">
        <f t="shared" si="3"/>
        <v>-16258.999999999825</v>
      </c>
      <c r="G36" s="302">
        <f t="shared" si="3"/>
        <v>17104.20909090864</v>
      </c>
      <c r="H36" s="302">
        <f t="shared" si="3"/>
        <v>-81307.00000000012</v>
      </c>
      <c r="I36" s="302">
        <f>I39-(I10+I12+I24+I25+I27+I28+I29+I31)</f>
        <v>24422.999999999534</v>
      </c>
      <c r="J36" s="302">
        <f t="shared" si="3"/>
        <v>9879.00000000035</v>
      </c>
      <c r="K36" s="373">
        <f t="shared" si="3"/>
        <v>104351.9999999993</v>
      </c>
      <c r="L36" s="254"/>
      <c r="M36" s="255"/>
    </row>
    <row r="37" spans="1:13" s="280" customFormat="1" ht="16.5" customHeight="1">
      <c r="A37" s="278"/>
      <c r="B37" s="256"/>
      <c r="C37" s="257" t="s">
        <v>161</v>
      </c>
      <c r="D37" s="302"/>
      <c r="E37" s="302"/>
      <c r="F37" s="302"/>
      <c r="G37" s="302"/>
      <c r="H37" s="302"/>
      <c r="I37" s="302"/>
      <c r="J37" s="302"/>
      <c r="K37" s="373"/>
      <c r="L37" s="254"/>
      <c r="M37" s="255"/>
    </row>
    <row r="38" spans="1:13" s="280" customFormat="1" ht="13.5" customHeight="1" thickBot="1">
      <c r="A38" s="279"/>
      <c r="B38" s="256"/>
      <c r="C38" s="257"/>
      <c r="D38" s="391"/>
      <c r="E38" s="392"/>
      <c r="F38" s="392"/>
      <c r="G38" s="392"/>
      <c r="H38" s="392"/>
      <c r="I38" s="392"/>
      <c r="J38" s="392"/>
      <c r="K38" s="393"/>
      <c r="L38" s="316"/>
      <c r="M38" s="255"/>
    </row>
    <row r="39" spans="1:13" s="280" customFormat="1" ht="21.75" customHeight="1" thickBot="1" thickTop="1">
      <c r="A39" s="281"/>
      <c r="B39" s="256"/>
      <c r="C39" s="184" t="s">
        <v>173</v>
      </c>
      <c r="D39" s="306">
        <v>1014349</v>
      </c>
      <c r="E39" s="306">
        <v>216917</v>
      </c>
      <c r="F39" s="306">
        <v>437914</v>
      </c>
      <c r="G39" s="306">
        <v>749792</v>
      </c>
      <c r="H39" s="306">
        <v>718268.9999999993</v>
      </c>
      <c r="I39" s="306">
        <v>355051</v>
      </c>
      <c r="J39" s="306">
        <v>595196</v>
      </c>
      <c r="K39" s="385">
        <v>1520062</v>
      </c>
      <c r="L39" s="265"/>
      <c r="M39" s="255"/>
    </row>
    <row r="40" spans="1:13" ht="9" customHeight="1" thickBot="1" thickTop="1">
      <c r="A40" s="279"/>
      <c r="B40" s="173"/>
      <c r="C40" s="266"/>
      <c r="D40" s="329"/>
      <c r="E40" s="329"/>
      <c r="F40" s="329"/>
      <c r="G40" s="329"/>
      <c r="H40" s="329"/>
      <c r="I40" s="329"/>
      <c r="J40" s="329"/>
      <c r="K40" s="378"/>
      <c r="L40" s="317"/>
      <c r="M40" s="110"/>
    </row>
    <row r="41" spans="1:13" ht="9" customHeight="1" thickBot="1" thickTop="1">
      <c r="A41" s="278"/>
      <c r="B41" s="173"/>
      <c r="C41" s="318"/>
      <c r="D41" s="330"/>
      <c r="E41" s="331"/>
      <c r="F41" s="331"/>
      <c r="G41" s="331"/>
      <c r="H41" s="331"/>
      <c r="I41" s="331"/>
      <c r="J41" s="331"/>
      <c r="K41" s="379"/>
      <c r="L41" s="319"/>
      <c r="M41" s="110"/>
    </row>
    <row r="42" spans="1:13" ht="16.5" thickBot="1" thickTop="1">
      <c r="A42" s="278"/>
      <c r="B42" s="173"/>
      <c r="C42" s="184" t="s">
        <v>174</v>
      </c>
      <c r="D42" s="389">
        <v>4761971</v>
      </c>
      <c r="E42" s="389">
        <v>5014358</v>
      </c>
      <c r="F42" s="389">
        <v>5408547</v>
      </c>
      <c r="G42" s="389">
        <v>6117064</v>
      </c>
      <c r="H42" s="389">
        <v>6874360</v>
      </c>
      <c r="I42" s="389">
        <v>7193101</v>
      </c>
      <c r="J42" s="389">
        <v>7837643</v>
      </c>
      <c r="K42" s="390">
        <v>9255619</v>
      </c>
      <c r="L42" s="134"/>
      <c r="M42" s="110"/>
    </row>
    <row r="43" spans="1:13" ht="15" thickTop="1">
      <c r="A43" s="278"/>
      <c r="B43" s="173"/>
      <c r="C43" s="257" t="s">
        <v>175</v>
      </c>
      <c r="D43" s="306">
        <v>4868571</v>
      </c>
      <c r="E43" s="306">
        <v>5085488</v>
      </c>
      <c r="F43" s="306">
        <v>5523402</v>
      </c>
      <c r="G43" s="306">
        <v>6273194</v>
      </c>
      <c r="H43" s="306">
        <v>6991463</v>
      </c>
      <c r="I43" s="306">
        <v>7346514</v>
      </c>
      <c r="J43" s="306">
        <v>7941710</v>
      </c>
      <c r="K43" s="385">
        <v>9461772</v>
      </c>
      <c r="L43" s="116"/>
      <c r="M43" s="110"/>
    </row>
    <row r="44" spans="1:13" ht="14.25">
      <c r="A44" s="278"/>
      <c r="B44" s="173"/>
      <c r="C44" s="257" t="s">
        <v>176</v>
      </c>
      <c r="D44" s="302">
        <v>106600</v>
      </c>
      <c r="E44" s="302">
        <v>71130</v>
      </c>
      <c r="F44" s="302">
        <v>114855</v>
      </c>
      <c r="G44" s="302">
        <v>156130</v>
      </c>
      <c r="H44" s="302">
        <v>117103</v>
      </c>
      <c r="I44" s="302">
        <v>153413</v>
      </c>
      <c r="J44" s="302">
        <v>104067</v>
      </c>
      <c r="K44" s="373">
        <v>206153</v>
      </c>
      <c r="L44" s="320"/>
      <c r="M44" s="110"/>
    </row>
    <row r="45" spans="1:13" ht="9.75" customHeight="1" thickBot="1">
      <c r="A45" s="278"/>
      <c r="B45" s="173"/>
      <c r="C45" s="258"/>
      <c r="D45" s="112"/>
      <c r="E45" s="112"/>
      <c r="F45" s="112"/>
      <c r="G45" s="112"/>
      <c r="H45" s="112"/>
      <c r="I45" s="112"/>
      <c r="J45" s="112"/>
      <c r="K45" s="112"/>
      <c r="L45" s="321"/>
      <c r="M45" s="110"/>
    </row>
    <row r="46" spans="1:15" ht="20.25" thickBot="1" thickTop="1">
      <c r="A46" s="278"/>
      <c r="B46" s="173"/>
      <c r="C46" s="268" t="s">
        <v>163</v>
      </c>
      <c r="D46" s="269"/>
      <c r="E46" s="269"/>
      <c r="F46" s="269"/>
      <c r="G46" s="269"/>
      <c r="H46" s="269"/>
      <c r="I46" s="269"/>
      <c r="J46" s="269"/>
      <c r="K46" s="269"/>
      <c r="L46" s="270"/>
      <c r="M46" s="110"/>
      <c r="O46" s="5"/>
    </row>
    <row r="47" spans="1:15" ht="8.25" customHeight="1" thickTop="1">
      <c r="A47" s="278"/>
      <c r="B47" s="173"/>
      <c r="C47" s="271"/>
      <c r="D47" s="272"/>
      <c r="E47" s="273"/>
      <c r="F47" s="273"/>
      <c r="G47" s="273"/>
      <c r="H47" s="273"/>
      <c r="I47" s="273"/>
      <c r="J47" s="273"/>
      <c r="K47" s="273"/>
      <c r="L47" s="273"/>
      <c r="M47" s="110"/>
      <c r="O47" s="5"/>
    </row>
    <row r="48" spans="1:15" ht="15.75">
      <c r="A48" s="278"/>
      <c r="B48" s="173"/>
      <c r="C48" s="138" t="s">
        <v>164</v>
      </c>
      <c r="D48" s="5"/>
      <c r="E48" s="136"/>
      <c r="F48" s="136"/>
      <c r="G48" s="136"/>
      <c r="H48" s="136"/>
      <c r="I48" s="136"/>
      <c r="J48" s="136"/>
      <c r="K48" s="5" t="s">
        <v>165</v>
      </c>
      <c r="L48" s="136"/>
      <c r="M48" s="110"/>
      <c r="O48" s="5"/>
    </row>
    <row r="49" spans="1:15" ht="15.75">
      <c r="A49" s="278"/>
      <c r="B49" s="173"/>
      <c r="C49" s="138" t="s">
        <v>177</v>
      </c>
      <c r="D49" s="5"/>
      <c r="E49" s="136"/>
      <c r="F49" s="136"/>
      <c r="G49" s="136"/>
      <c r="H49" s="136"/>
      <c r="I49" s="136"/>
      <c r="J49" s="136"/>
      <c r="K49" s="5" t="s">
        <v>167</v>
      </c>
      <c r="L49" s="136"/>
      <c r="M49" s="110"/>
      <c r="O49" s="5"/>
    </row>
    <row r="50" spans="1:15" ht="15.75">
      <c r="A50" s="278"/>
      <c r="B50" s="173"/>
      <c r="C50" s="138" t="s">
        <v>168</v>
      </c>
      <c r="D50" s="322"/>
      <c r="E50" s="323"/>
      <c r="F50" s="323"/>
      <c r="G50" s="323"/>
      <c r="H50" s="323"/>
      <c r="I50" s="323"/>
      <c r="J50" s="323"/>
      <c r="K50" s="322" t="s">
        <v>169</v>
      </c>
      <c r="L50" s="323"/>
      <c r="M50" s="110"/>
      <c r="O50" s="5"/>
    </row>
    <row r="51" spans="1:15" ht="9.75" customHeight="1" thickBot="1">
      <c r="A51" s="326"/>
      <c r="B51" s="190"/>
      <c r="C51" s="274"/>
      <c r="D51" s="324"/>
      <c r="E51" s="325"/>
      <c r="F51" s="325"/>
      <c r="G51" s="325"/>
      <c r="H51" s="325"/>
      <c r="I51" s="325"/>
      <c r="J51" s="325"/>
      <c r="K51" s="325"/>
      <c r="L51" s="325"/>
      <c r="M51" s="142"/>
      <c r="O51" s="5"/>
    </row>
    <row r="52" spans="1:15" ht="16.5" thickTop="1">
      <c r="A52" s="275"/>
      <c r="B52" s="283"/>
      <c r="C52" s="138"/>
      <c r="D52" s="322"/>
      <c r="E52" s="322"/>
      <c r="F52" s="322"/>
      <c r="G52" s="322"/>
      <c r="H52" s="322"/>
      <c r="I52" s="322"/>
      <c r="J52" s="322"/>
      <c r="K52" s="322"/>
      <c r="L52" s="322"/>
      <c r="M52" s="5"/>
      <c r="N52" s="5"/>
      <c r="O52" s="5"/>
    </row>
    <row r="53" spans="4:12" ht="12.75">
      <c r="D53" s="327"/>
      <c r="E53" s="327"/>
      <c r="F53" s="327"/>
      <c r="G53" s="327"/>
      <c r="H53" s="327"/>
      <c r="I53" s="327"/>
      <c r="J53" s="327"/>
      <c r="K53" s="327"/>
      <c r="L53" s="327"/>
    </row>
    <row r="54" spans="2:13" ht="15">
      <c r="B54" s="284" t="s">
        <v>214</v>
      </c>
      <c r="C54" s="285"/>
      <c r="D54" s="328"/>
      <c r="E54" s="328"/>
      <c r="F54" s="328"/>
      <c r="G54" s="328"/>
      <c r="H54" s="328"/>
      <c r="I54" s="328"/>
      <c r="J54" s="328"/>
      <c r="K54" s="328"/>
      <c r="L54" s="286"/>
      <c r="M54" s="287"/>
    </row>
    <row r="55" spans="2:13" ht="15.75">
      <c r="B55" s="288"/>
      <c r="C55" s="289" t="s">
        <v>245</v>
      </c>
      <c r="D55" s="290">
        <f aca="true" t="shared" si="4" ref="D55:J55">IF(D39="M",0,D39)-IF(D10="M",0,D10)-IF(D12="M",0,D12)-IF(D23="M",0,D23)-IF(D35="M",0,D35)</f>
        <v>512318.00000000047</v>
      </c>
      <c r="E55" s="290">
        <f t="shared" si="4"/>
        <v>0</v>
      </c>
      <c r="F55" s="290">
        <f t="shared" si="4"/>
        <v>2.9103830456733704E-11</v>
      </c>
      <c r="G55" s="290">
        <f t="shared" si="4"/>
        <v>0</v>
      </c>
      <c r="H55" s="290">
        <f t="shared" si="4"/>
        <v>0</v>
      </c>
      <c r="I55" s="290">
        <f t="shared" si="4"/>
        <v>-5.820766091346741E-11</v>
      </c>
      <c r="J55" s="290">
        <f t="shared" si="4"/>
        <v>-1.1641532182693481E-10</v>
      </c>
      <c r="K55" s="290">
        <f>IF(K39="M",0,K39)-IF(K10="M",0,K10)-IF(K12="M",0,K12)-IF(K23="M",0,K23)-IF(K35="M",0,K35)</f>
        <v>0</v>
      </c>
      <c r="L55" s="247"/>
      <c r="M55" s="213"/>
    </row>
    <row r="56" spans="2:13" ht="15.75">
      <c r="B56" s="288"/>
      <c r="C56" s="289" t="s">
        <v>246</v>
      </c>
      <c r="D56" s="290">
        <f aca="true" t="shared" si="5" ref="D56:J56">IF(D12="M",0,D12)-IF(D13="M",0,D13)-IF(D14="M",0,D14)-IF(D15="M",0,D15)-IF(D18="M",0,D18)-IF(D21="M",0,D21)</f>
        <v>0</v>
      </c>
      <c r="E56" s="290">
        <f t="shared" si="5"/>
        <v>-2.9103830456733704E-11</v>
      </c>
      <c r="F56" s="290">
        <f t="shared" si="5"/>
        <v>0</v>
      </c>
      <c r="G56" s="290">
        <f t="shared" si="5"/>
        <v>0</v>
      </c>
      <c r="H56" s="290">
        <f t="shared" si="5"/>
        <v>0</v>
      </c>
      <c r="I56" s="290">
        <f t="shared" si="5"/>
        <v>1.1368683772161603E-11</v>
      </c>
      <c r="J56" s="290">
        <f t="shared" si="5"/>
        <v>0</v>
      </c>
      <c r="K56" s="290">
        <f>IF(K12="M",0,K12)-IF(K13="M",0,K13)-IF(K14="M",0,K14)-IF(K15="M",0,K15)-IF(K18="M",0,K18)-IF(K21="M",0,K21)</f>
        <v>0</v>
      </c>
      <c r="L56" s="247"/>
      <c r="M56" s="213"/>
    </row>
    <row r="57" spans="2:13" ht="15.75">
      <c r="B57" s="288"/>
      <c r="C57" s="289" t="s">
        <v>247</v>
      </c>
      <c r="D57" s="290">
        <f aca="true" t="shared" si="6" ref="D57:J57">IF(D15="M",0,D15)-IF(D16="M",0,D16)-IF(D17="M",0,D17)</f>
        <v>0</v>
      </c>
      <c r="E57" s="290">
        <f t="shared" si="6"/>
        <v>0</v>
      </c>
      <c r="F57" s="290">
        <f t="shared" si="6"/>
        <v>0</v>
      </c>
      <c r="G57" s="290">
        <f t="shared" si="6"/>
        <v>0</v>
      </c>
      <c r="H57" s="290">
        <f t="shared" si="6"/>
        <v>0</v>
      </c>
      <c r="I57" s="290">
        <f t="shared" si="6"/>
        <v>0</v>
      </c>
      <c r="J57" s="290">
        <f t="shared" si="6"/>
        <v>0</v>
      </c>
      <c r="K57" s="290">
        <f>IF(K15="M",0,K15)-IF(K16="M",0,K16)-IF(K17="M",0,K17)</f>
        <v>0</v>
      </c>
      <c r="L57" s="247"/>
      <c r="M57" s="213"/>
    </row>
    <row r="58" spans="2:13" ht="15.75">
      <c r="B58" s="288"/>
      <c r="C58" s="289" t="s">
        <v>248</v>
      </c>
      <c r="D58" s="290">
        <f aca="true" t="shared" si="7" ref="D58:J58">IF(D18="M",0,D18)-IF(D19="M",0,D19)-IF(D20="M",0,D20)</f>
        <v>0</v>
      </c>
      <c r="E58" s="290">
        <f t="shared" si="7"/>
        <v>0</v>
      </c>
      <c r="F58" s="290">
        <f t="shared" si="7"/>
        <v>0</v>
      </c>
      <c r="G58" s="290">
        <f t="shared" si="7"/>
        <v>0</v>
      </c>
      <c r="H58" s="290">
        <f t="shared" si="7"/>
        <v>0</v>
      </c>
      <c r="I58" s="290">
        <f t="shared" si="7"/>
        <v>0</v>
      </c>
      <c r="J58" s="290">
        <f t="shared" si="7"/>
        <v>0</v>
      </c>
      <c r="K58" s="290">
        <f>IF(K18="M",0,K18)-IF(K19="M",0,K19)-IF(K20="M",0,K20)</f>
        <v>0</v>
      </c>
      <c r="L58" s="247"/>
      <c r="M58" s="213"/>
    </row>
    <row r="59" spans="2:13" ht="23.25">
      <c r="B59" s="288"/>
      <c r="C59" s="289" t="s">
        <v>249</v>
      </c>
      <c r="D59" s="290">
        <f aca="true" t="shared" si="8" ref="D59:J59">IF(D23="M",0,D23)-IF(D24="M",0,D24)-IF(D25="M",0,D25)-IF(D27="M",0,D27)-IF(D28="M",0,D28)-IF(D29="M",0,D29)-IF(D31="M",0,D31)-IF(D32="M",0,D32)-IF(D33="M",0,D33)</f>
        <v>0</v>
      </c>
      <c r="E59" s="290">
        <f t="shared" si="8"/>
        <v>1.4551915228366852E-11</v>
      </c>
      <c r="F59" s="290">
        <f t="shared" si="8"/>
        <v>0</v>
      </c>
      <c r="G59" s="290">
        <f t="shared" si="8"/>
        <v>0</v>
      </c>
      <c r="H59" s="290">
        <f t="shared" si="8"/>
        <v>1.4551915228366852E-11</v>
      </c>
      <c r="I59" s="290">
        <f t="shared" si="8"/>
        <v>2.9103830456733704E-11</v>
      </c>
      <c r="J59" s="290">
        <f t="shared" si="8"/>
        <v>5.820766091346741E-11</v>
      </c>
      <c r="K59" s="290">
        <f>IF(K23="M",0,K23)-IF(K24="M",0,K24)-IF(K25="M",0,K25)-IF(K27="M",0,K27)-IF(K28="M",0,K28)-IF(K29="M",0,K29)-IF(K31="M",0,K31)-IF(K32="M",0,K32)-IF(K33="M",0,K33)</f>
        <v>-2.9103830456733704E-11</v>
      </c>
      <c r="L59" s="247"/>
      <c r="M59" s="213"/>
    </row>
    <row r="60" spans="2:13" ht="15.75">
      <c r="B60" s="288"/>
      <c r="C60" s="289" t="s">
        <v>250</v>
      </c>
      <c r="D60" s="290">
        <f aca="true" t="shared" si="9" ref="D60:J60">IF(D35="M",0,D35)-IF(D36="M",0,D36)-IF(D37="M",0,D37)</f>
        <v>0</v>
      </c>
      <c r="E60" s="290">
        <f t="shared" si="9"/>
        <v>0</v>
      </c>
      <c r="F60" s="290">
        <f t="shared" si="9"/>
        <v>0</v>
      </c>
      <c r="G60" s="290">
        <f t="shared" si="9"/>
        <v>0</v>
      </c>
      <c r="H60" s="290">
        <f t="shared" si="9"/>
        <v>0</v>
      </c>
      <c r="I60" s="290">
        <f t="shared" si="9"/>
        <v>0</v>
      </c>
      <c r="J60" s="290">
        <f t="shared" si="9"/>
        <v>0</v>
      </c>
      <c r="K60" s="290">
        <f>IF(K35="M",0,K35)-IF(K36="M",0,K36)-IF(K37="M",0,K37)</f>
        <v>0</v>
      </c>
      <c r="L60" s="247"/>
      <c r="M60" s="213"/>
    </row>
    <row r="61" spans="2:13" ht="15.75">
      <c r="B61" s="288"/>
      <c r="C61" s="289" t="s">
        <v>251</v>
      </c>
      <c r="D61" s="294"/>
      <c r="E61" s="294">
        <f aca="true" t="shared" si="10" ref="E61:J61">IF(E39="M",0,E39)-IF(E43="M",0,E43)+IF(D43="M",0,D43)</f>
        <v>0</v>
      </c>
      <c r="F61" s="294">
        <f t="shared" si="10"/>
        <v>0</v>
      </c>
      <c r="G61" s="294">
        <f t="shared" si="10"/>
        <v>0</v>
      </c>
      <c r="H61" s="294">
        <f t="shared" si="10"/>
        <v>0</v>
      </c>
      <c r="I61" s="294">
        <f t="shared" si="10"/>
        <v>0</v>
      </c>
      <c r="J61" s="294">
        <f t="shared" si="10"/>
        <v>0</v>
      </c>
      <c r="K61" s="294">
        <f>IF(K39="M",0,K39)-IF(K43="M",0,K43)+IF(J43="M",0,J43)</f>
        <v>0</v>
      </c>
      <c r="L61" s="247"/>
      <c r="M61" s="213"/>
    </row>
    <row r="62" spans="2:13" ht="15.75">
      <c r="B62" s="288"/>
      <c r="C62" s="289" t="s">
        <v>252</v>
      </c>
      <c r="D62" s="290">
        <f aca="true" t="shared" si="11" ref="D62:J62">IF(D42="M",0,D42)-IF(D43="M",0,D43)+IF(D44="M",0,D44)</f>
        <v>0</v>
      </c>
      <c r="E62" s="290">
        <f t="shared" si="11"/>
        <v>0</v>
      </c>
      <c r="F62" s="290">
        <f t="shared" si="11"/>
        <v>0</v>
      </c>
      <c r="G62" s="290">
        <f t="shared" si="11"/>
        <v>0</v>
      </c>
      <c r="H62" s="290">
        <f t="shared" si="11"/>
        <v>0</v>
      </c>
      <c r="I62" s="290">
        <f t="shared" si="11"/>
        <v>0</v>
      </c>
      <c r="J62" s="290">
        <f t="shared" si="11"/>
        <v>0</v>
      </c>
      <c r="K62" s="290">
        <f>IF(K42="M",0,K42)-IF(K43="M",0,K43)+IF(K44="M",0,K44)</f>
        <v>0</v>
      </c>
      <c r="L62" s="247"/>
      <c r="M62" s="213"/>
    </row>
    <row r="63" spans="2:13" ht="15.75">
      <c r="B63" s="292" t="s">
        <v>222</v>
      </c>
      <c r="C63" s="293"/>
      <c r="D63" s="294"/>
      <c r="E63" s="294"/>
      <c r="F63" s="294"/>
      <c r="G63" s="294"/>
      <c r="H63" s="294"/>
      <c r="I63" s="294"/>
      <c r="J63" s="294"/>
      <c r="K63" s="294"/>
      <c r="L63" s="247"/>
      <c r="M63" s="213"/>
    </row>
    <row r="64" spans="2:13" ht="15.75">
      <c r="B64" s="295"/>
      <c r="C64" s="296" t="s">
        <v>253</v>
      </c>
      <c r="D64" s="297">
        <f>IF('Table 1'!E11="M",0,'Table 1'!E11)+IF('Table 3B'!D10="M",0,'Table 3B'!D10)</f>
        <v>0</v>
      </c>
      <c r="E64" s="297">
        <f>IF('Table 1'!F11="M",0,'Table 1'!F11)+IF('Table 3B'!E10="M",0,'Table 3B'!E10)</f>
        <v>0</v>
      </c>
      <c r="F64" s="297">
        <f>IF('Table 1'!G11="M",0,'Table 1'!G11)+IF('Table 3B'!F10="M",0,'Table 3B'!F10)</f>
        <v>0</v>
      </c>
      <c r="G64" s="297">
        <f>IF('Table 1'!H11="M",0,'Table 1'!H11)+IF('Table 3B'!G10="M",0,'Table 3B'!G10)</f>
        <v>0</v>
      </c>
      <c r="H64" s="297">
        <f>IF('Table 1'!I11="M",0,'Table 1'!I11)+IF('Table 3B'!H10="M",0,'Table 3B'!H10)</f>
        <v>0</v>
      </c>
      <c r="I64" s="297">
        <f>IF('Table 1'!J11="M",0,'Table 1'!J11)+IF('Table 3B'!I10="M",0,'Table 3B'!I10)</f>
        <v>0</v>
      </c>
      <c r="J64" s="297">
        <f>IF('Table 1'!K11="M",0,'Table 1'!K11)+IF('Table 3B'!J10="M",0,'Table 3B'!J10)</f>
        <v>0</v>
      </c>
      <c r="K64" s="297">
        <f>IF('Table 1'!L11="M",0,'Table 1'!L11)+IF('Table 3B'!K10="M",0,'Table 3B'!K10)</f>
        <v>0</v>
      </c>
      <c r="L64" s="298"/>
      <c r="M64" s="299"/>
    </row>
  </sheetData>
  <mergeCells count="1">
    <mergeCell ref="D6:K6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4"/>
  <sheetViews>
    <sheetView zoomScale="55" zoomScaleNormal="55" workbookViewId="0" topLeftCell="B1">
      <selection activeCell="B1" sqref="B1"/>
    </sheetView>
  </sheetViews>
  <sheetFormatPr defaultColWidth="12.57421875" defaultRowHeight="12.75"/>
  <cols>
    <col min="1" max="1" width="24.00390625" style="136" hidden="1" customWidth="1"/>
    <col min="2" max="2" width="4.8515625" style="1" customWidth="1"/>
    <col min="3" max="3" width="88.8515625" style="248" customWidth="1"/>
    <col min="4" max="4" width="14.140625" style="1" customWidth="1"/>
    <col min="5" max="10" width="13.8515625" style="1" customWidth="1"/>
    <col min="11" max="11" width="13.7109375" style="1" customWidth="1"/>
    <col min="12" max="12" width="112.57421875" style="1" customWidth="1"/>
    <col min="13" max="13" width="6.8515625" style="1" customWidth="1"/>
    <col min="14" max="14" width="1.28515625" style="1" customWidth="1"/>
    <col min="15" max="15" width="0.71875" style="1" customWidth="1"/>
    <col min="16" max="16" width="12.57421875" style="1" customWidth="1"/>
    <col min="17" max="17" width="52.421875" style="1" customWidth="1"/>
    <col min="18" max="16384" width="12.57421875" style="1" customWidth="1"/>
  </cols>
  <sheetData>
    <row r="2" spans="1:15" ht="18">
      <c r="A2" s="275"/>
      <c r="B2" s="171" t="s">
        <v>49</v>
      </c>
      <c r="C2" s="86" t="s">
        <v>178</v>
      </c>
      <c r="D2" s="3"/>
      <c r="O2" s="5"/>
    </row>
    <row r="3" spans="1:15" ht="18">
      <c r="A3" s="275"/>
      <c r="B3" s="171"/>
      <c r="C3" s="86" t="s">
        <v>179</v>
      </c>
      <c r="D3" s="3"/>
      <c r="O3" s="5"/>
    </row>
    <row r="4" spans="1:15" ht="16.5" thickBot="1">
      <c r="A4" s="275"/>
      <c r="B4" s="171"/>
      <c r="C4" s="137"/>
      <c r="D4" s="313"/>
      <c r="O4" s="5"/>
    </row>
    <row r="5" spans="1:15" ht="16.5" thickTop="1">
      <c r="A5" s="276"/>
      <c r="B5" s="172"/>
      <c r="C5" s="90"/>
      <c r="D5" s="91"/>
      <c r="E5" s="91"/>
      <c r="F5" s="91"/>
      <c r="G5" s="91"/>
      <c r="H5" s="91"/>
      <c r="I5" s="91"/>
      <c r="J5" s="91"/>
      <c r="K5" s="92"/>
      <c r="L5" s="92"/>
      <c r="M5" s="93"/>
      <c r="O5" s="5"/>
    </row>
    <row r="6" spans="1:13" ht="15">
      <c r="A6" s="277"/>
      <c r="B6" s="173"/>
      <c r="C6" s="13" t="s">
        <v>1</v>
      </c>
      <c r="D6" s="415" t="s">
        <v>2</v>
      </c>
      <c r="E6" s="417"/>
      <c r="F6" s="417"/>
      <c r="G6" s="417"/>
      <c r="H6" s="417"/>
      <c r="I6" s="417"/>
      <c r="J6" s="417"/>
      <c r="K6" s="418"/>
      <c r="L6" s="174"/>
      <c r="M6" s="110"/>
    </row>
    <row r="7" spans="1:13" ht="15.75">
      <c r="A7" s="277"/>
      <c r="B7" s="173"/>
      <c r="C7" s="21" t="s">
        <v>3</v>
      </c>
      <c r="D7" s="23">
        <v>1995</v>
      </c>
      <c r="E7" s="23">
        <v>1996</v>
      </c>
      <c r="F7" s="23">
        <v>1997</v>
      </c>
      <c r="G7" s="23">
        <v>1998</v>
      </c>
      <c r="H7" s="23">
        <v>1999</v>
      </c>
      <c r="I7" s="23">
        <v>2000</v>
      </c>
      <c r="J7" s="23">
        <v>2001</v>
      </c>
      <c r="K7" s="23">
        <v>2002</v>
      </c>
      <c r="L7" s="97"/>
      <c r="M7" s="110"/>
    </row>
    <row r="8" spans="1:13" ht="15.75">
      <c r="A8" s="277"/>
      <c r="B8" s="173"/>
      <c r="C8" s="24" t="s">
        <v>137</v>
      </c>
      <c r="D8" s="25" t="s">
        <v>6</v>
      </c>
      <c r="E8" s="25" t="s">
        <v>6</v>
      </c>
      <c r="F8" s="25" t="s">
        <v>6</v>
      </c>
      <c r="G8" s="25" t="s">
        <v>6</v>
      </c>
      <c r="H8" s="25" t="s">
        <v>6</v>
      </c>
      <c r="I8" s="25" t="s">
        <v>6</v>
      </c>
      <c r="J8" s="25" t="s">
        <v>6</v>
      </c>
      <c r="K8" s="244" t="s">
        <v>6</v>
      </c>
      <c r="L8" s="175"/>
      <c r="M8" s="110"/>
    </row>
    <row r="9" spans="1:13" ht="10.5" customHeight="1" thickBot="1">
      <c r="A9" s="277"/>
      <c r="B9" s="173"/>
      <c r="C9" s="99"/>
      <c r="D9" s="22"/>
      <c r="E9" s="22"/>
      <c r="F9" s="22"/>
      <c r="G9" s="22"/>
      <c r="H9" s="22"/>
      <c r="I9" s="22"/>
      <c r="J9" s="22"/>
      <c r="K9" s="249"/>
      <c r="L9" s="250"/>
      <c r="M9" s="110"/>
    </row>
    <row r="10" spans="1:13" ht="16.5" thickBot="1" thickTop="1">
      <c r="A10" s="278"/>
      <c r="B10" s="173"/>
      <c r="C10" s="315" t="s">
        <v>180</v>
      </c>
      <c r="D10" s="225" t="s">
        <v>68</v>
      </c>
      <c r="E10" s="225" t="s">
        <v>68</v>
      </c>
      <c r="F10" s="225" t="s">
        <v>68</v>
      </c>
      <c r="G10" s="225" t="s">
        <v>68</v>
      </c>
      <c r="H10" s="225" t="s">
        <v>68</v>
      </c>
      <c r="I10" s="225" t="s">
        <v>68</v>
      </c>
      <c r="J10" s="225" t="s">
        <v>68</v>
      </c>
      <c r="K10" s="211" t="s">
        <v>68</v>
      </c>
      <c r="L10" s="134"/>
      <c r="M10" s="110"/>
    </row>
    <row r="11" spans="1:13" ht="6" customHeight="1" thickTop="1">
      <c r="A11" s="279"/>
      <c r="B11" s="173"/>
      <c r="C11" s="251"/>
      <c r="D11" s="239"/>
      <c r="E11" s="233"/>
      <c r="F11" s="233"/>
      <c r="G11" s="233"/>
      <c r="H11" s="233"/>
      <c r="I11" s="233"/>
      <c r="J11" s="233"/>
      <c r="K11" s="238"/>
      <c r="L11" s="113"/>
      <c r="M11" s="110"/>
    </row>
    <row r="12" spans="1:13" s="280" customFormat="1" ht="16.5" customHeight="1">
      <c r="A12" s="278"/>
      <c r="B12" s="252"/>
      <c r="C12" s="253" t="s">
        <v>142</v>
      </c>
      <c r="D12" s="300" t="s">
        <v>68</v>
      </c>
      <c r="E12" s="300" t="s">
        <v>68</v>
      </c>
      <c r="F12" s="300" t="s">
        <v>68</v>
      </c>
      <c r="G12" s="300" t="s">
        <v>68</v>
      </c>
      <c r="H12" s="300" t="s">
        <v>68</v>
      </c>
      <c r="I12" s="300" t="s">
        <v>68</v>
      </c>
      <c r="J12" s="300" t="s">
        <v>68</v>
      </c>
      <c r="K12" s="372" t="s">
        <v>68</v>
      </c>
      <c r="L12" s="254"/>
      <c r="M12" s="255"/>
    </row>
    <row r="13" spans="1:13" s="280" customFormat="1" ht="16.5" customHeight="1">
      <c r="A13" s="278"/>
      <c r="B13" s="256"/>
      <c r="C13" s="257" t="s">
        <v>143</v>
      </c>
      <c r="D13" s="302" t="s">
        <v>68</v>
      </c>
      <c r="E13" s="302" t="s">
        <v>68</v>
      </c>
      <c r="F13" s="302" t="s">
        <v>68</v>
      </c>
      <c r="G13" s="302" t="s">
        <v>68</v>
      </c>
      <c r="H13" s="302" t="s">
        <v>68</v>
      </c>
      <c r="I13" s="302" t="s">
        <v>68</v>
      </c>
      <c r="J13" s="302" t="s">
        <v>68</v>
      </c>
      <c r="K13" s="373" t="s">
        <v>68</v>
      </c>
      <c r="L13" s="254"/>
      <c r="M13" s="255"/>
    </row>
    <row r="14" spans="1:13" s="280" customFormat="1" ht="16.5" customHeight="1">
      <c r="A14" s="278"/>
      <c r="B14" s="256"/>
      <c r="C14" s="257" t="s">
        <v>144</v>
      </c>
      <c r="D14" s="302" t="s">
        <v>68</v>
      </c>
      <c r="E14" s="302" t="s">
        <v>68</v>
      </c>
      <c r="F14" s="302" t="s">
        <v>68</v>
      </c>
      <c r="G14" s="302" t="s">
        <v>68</v>
      </c>
      <c r="H14" s="302" t="s">
        <v>68</v>
      </c>
      <c r="I14" s="302" t="s">
        <v>68</v>
      </c>
      <c r="J14" s="302" t="s">
        <v>68</v>
      </c>
      <c r="K14" s="373" t="s">
        <v>68</v>
      </c>
      <c r="L14" s="254"/>
      <c r="M14" s="255"/>
    </row>
    <row r="15" spans="1:13" s="280" customFormat="1" ht="16.5" customHeight="1">
      <c r="A15" s="278"/>
      <c r="B15" s="256"/>
      <c r="C15" s="257" t="s">
        <v>145</v>
      </c>
      <c r="D15" s="302" t="s">
        <v>68</v>
      </c>
      <c r="E15" s="302" t="s">
        <v>68</v>
      </c>
      <c r="F15" s="302" t="s">
        <v>68</v>
      </c>
      <c r="G15" s="302" t="s">
        <v>68</v>
      </c>
      <c r="H15" s="302" t="s">
        <v>68</v>
      </c>
      <c r="I15" s="302" t="s">
        <v>68</v>
      </c>
      <c r="J15" s="302" t="s">
        <v>68</v>
      </c>
      <c r="K15" s="373" t="s">
        <v>68</v>
      </c>
      <c r="L15" s="254"/>
      <c r="M15" s="255"/>
    </row>
    <row r="16" spans="1:13" s="280" customFormat="1" ht="16.5" customHeight="1">
      <c r="A16" s="278"/>
      <c r="B16" s="256"/>
      <c r="C16" s="258" t="s">
        <v>146</v>
      </c>
      <c r="D16" s="302" t="s">
        <v>68</v>
      </c>
      <c r="E16" s="302" t="s">
        <v>68</v>
      </c>
      <c r="F16" s="302" t="s">
        <v>68</v>
      </c>
      <c r="G16" s="302" t="s">
        <v>68</v>
      </c>
      <c r="H16" s="302" t="s">
        <v>68</v>
      </c>
      <c r="I16" s="302" t="s">
        <v>68</v>
      </c>
      <c r="J16" s="302" t="s">
        <v>68</v>
      </c>
      <c r="K16" s="373" t="s">
        <v>68</v>
      </c>
      <c r="L16" s="254"/>
      <c r="M16" s="255"/>
    </row>
    <row r="17" spans="1:13" s="280" customFormat="1" ht="16.5" customHeight="1">
      <c r="A17" s="278"/>
      <c r="B17" s="256"/>
      <c r="C17" s="257" t="s">
        <v>147</v>
      </c>
      <c r="D17" s="302" t="s">
        <v>68</v>
      </c>
      <c r="E17" s="302" t="s">
        <v>68</v>
      </c>
      <c r="F17" s="302" t="s">
        <v>68</v>
      </c>
      <c r="G17" s="302" t="s">
        <v>68</v>
      </c>
      <c r="H17" s="302" t="s">
        <v>68</v>
      </c>
      <c r="I17" s="302" t="s">
        <v>68</v>
      </c>
      <c r="J17" s="302" t="s">
        <v>68</v>
      </c>
      <c r="K17" s="373" t="s">
        <v>68</v>
      </c>
      <c r="L17" s="254"/>
      <c r="M17" s="255"/>
    </row>
    <row r="18" spans="1:13" s="280" customFormat="1" ht="16.5" customHeight="1">
      <c r="A18" s="278"/>
      <c r="B18" s="256"/>
      <c r="C18" s="258" t="s">
        <v>148</v>
      </c>
      <c r="D18" s="302" t="s">
        <v>68</v>
      </c>
      <c r="E18" s="302" t="s">
        <v>68</v>
      </c>
      <c r="F18" s="302" t="s">
        <v>68</v>
      </c>
      <c r="G18" s="302" t="s">
        <v>68</v>
      </c>
      <c r="H18" s="302" t="s">
        <v>68</v>
      </c>
      <c r="I18" s="302" t="s">
        <v>68</v>
      </c>
      <c r="J18" s="302" t="s">
        <v>68</v>
      </c>
      <c r="K18" s="373" t="s">
        <v>68</v>
      </c>
      <c r="L18" s="254"/>
      <c r="M18" s="255"/>
    </row>
    <row r="19" spans="1:13" s="280" customFormat="1" ht="16.5" customHeight="1">
      <c r="A19" s="278"/>
      <c r="B19" s="256"/>
      <c r="C19" s="258" t="s">
        <v>146</v>
      </c>
      <c r="D19" s="302" t="s">
        <v>68</v>
      </c>
      <c r="E19" s="302" t="s">
        <v>68</v>
      </c>
      <c r="F19" s="302" t="s">
        <v>68</v>
      </c>
      <c r="G19" s="302" t="s">
        <v>68</v>
      </c>
      <c r="H19" s="302" t="s">
        <v>68</v>
      </c>
      <c r="I19" s="302" t="s">
        <v>68</v>
      </c>
      <c r="J19" s="302" t="s">
        <v>68</v>
      </c>
      <c r="K19" s="373" t="s">
        <v>68</v>
      </c>
      <c r="L19" s="254"/>
      <c r="M19" s="255"/>
    </row>
    <row r="20" spans="1:13" s="280" customFormat="1" ht="16.5" customHeight="1">
      <c r="A20" s="278"/>
      <c r="B20" s="256"/>
      <c r="C20" s="257" t="s">
        <v>147</v>
      </c>
      <c r="D20" s="302" t="s">
        <v>68</v>
      </c>
      <c r="E20" s="302" t="s">
        <v>68</v>
      </c>
      <c r="F20" s="302" t="s">
        <v>68</v>
      </c>
      <c r="G20" s="302" t="s">
        <v>68</v>
      </c>
      <c r="H20" s="302" t="s">
        <v>68</v>
      </c>
      <c r="I20" s="302" t="s">
        <v>68</v>
      </c>
      <c r="J20" s="302" t="s">
        <v>68</v>
      </c>
      <c r="K20" s="373" t="s">
        <v>68</v>
      </c>
      <c r="L20" s="254"/>
      <c r="M20" s="255"/>
    </row>
    <row r="21" spans="1:13" s="280" customFormat="1" ht="16.5" customHeight="1">
      <c r="A21" s="278"/>
      <c r="B21" s="256"/>
      <c r="C21" s="257" t="s">
        <v>149</v>
      </c>
      <c r="D21" s="302" t="s">
        <v>68</v>
      </c>
      <c r="E21" s="302" t="s">
        <v>68</v>
      </c>
      <c r="F21" s="302" t="s">
        <v>68</v>
      </c>
      <c r="G21" s="302" t="s">
        <v>68</v>
      </c>
      <c r="H21" s="302" t="s">
        <v>68</v>
      </c>
      <c r="I21" s="302" t="s">
        <v>68</v>
      </c>
      <c r="J21" s="302" t="s">
        <v>68</v>
      </c>
      <c r="K21" s="373" t="s">
        <v>68</v>
      </c>
      <c r="L21" s="254"/>
      <c r="M21" s="255"/>
    </row>
    <row r="22" spans="1:13" s="280" customFormat="1" ht="16.5" customHeight="1">
      <c r="A22" s="279"/>
      <c r="B22" s="256"/>
      <c r="C22" s="257"/>
      <c r="D22" s="304"/>
      <c r="E22" s="305"/>
      <c r="F22" s="305"/>
      <c r="G22" s="305"/>
      <c r="H22" s="305"/>
      <c r="I22" s="305"/>
      <c r="J22" s="305"/>
      <c r="K22" s="374"/>
      <c r="L22" s="254"/>
      <c r="M22" s="255"/>
    </row>
    <row r="23" spans="1:13" s="280" customFormat="1" ht="16.5" customHeight="1">
      <c r="A23" s="278"/>
      <c r="B23" s="256"/>
      <c r="C23" s="253" t="s">
        <v>150</v>
      </c>
      <c r="D23" s="301" t="s">
        <v>68</v>
      </c>
      <c r="E23" s="301" t="s">
        <v>68</v>
      </c>
      <c r="F23" s="301" t="s">
        <v>68</v>
      </c>
      <c r="G23" s="301" t="s">
        <v>68</v>
      </c>
      <c r="H23" s="301" t="s">
        <v>68</v>
      </c>
      <c r="I23" s="301" t="s">
        <v>68</v>
      </c>
      <c r="J23" s="301" t="s">
        <v>68</v>
      </c>
      <c r="K23" s="372" t="s">
        <v>68</v>
      </c>
      <c r="L23" s="254"/>
      <c r="M23" s="255"/>
    </row>
    <row r="24" spans="1:13" s="280" customFormat="1" ht="16.5" customHeight="1">
      <c r="A24" s="278"/>
      <c r="B24" s="256"/>
      <c r="C24" s="257" t="s">
        <v>151</v>
      </c>
      <c r="D24" s="302" t="s">
        <v>68</v>
      </c>
      <c r="E24" s="302" t="s">
        <v>68</v>
      </c>
      <c r="F24" s="302" t="s">
        <v>68</v>
      </c>
      <c r="G24" s="302" t="s">
        <v>68</v>
      </c>
      <c r="H24" s="302" t="s">
        <v>68</v>
      </c>
      <c r="I24" s="302" t="s">
        <v>68</v>
      </c>
      <c r="J24" s="302" t="s">
        <v>68</v>
      </c>
      <c r="K24" s="373" t="s">
        <v>68</v>
      </c>
      <c r="L24" s="254"/>
      <c r="M24" s="255"/>
    </row>
    <row r="25" spans="1:13" s="280" customFormat="1" ht="16.5" customHeight="1">
      <c r="A25" s="278"/>
      <c r="B25" s="256"/>
      <c r="C25" s="257" t="s">
        <v>152</v>
      </c>
      <c r="D25" s="302" t="s">
        <v>68</v>
      </c>
      <c r="E25" s="302" t="s">
        <v>68</v>
      </c>
      <c r="F25" s="302" t="s">
        <v>68</v>
      </c>
      <c r="G25" s="302" t="s">
        <v>68</v>
      </c>
      <c r="H25" s="302" t="s">
        <v>68</v>
      </c>
      <c r="I25" s="302" t="s">
        <v>68</v>
      </c>
      <c r="J25" s="302" t="s">
        <v>68</v>
      </c>
      <c r="K25" s="373" t="s">
        <v>68</v>
      </c>
      <c r="L25" s="254"/>
      <c r="M25" s="255"/>
    </row>
    <row r="26" spans="1:13" s="280" customFormat="1" ht="16.5" customHeight="1">
      <c r="A26" s="279"/>
      <c r="B26" s="256"/>
      <c r="C26" s="260"/>
      <c r="D26" s="307"/>
      <c r="E26" s="308"/>
      <c r="F26" s="305"/>
      <c r="G26" s="305"/>
      <c r="H26" s="308"/>
      <c r="I26" s="305"/>
      <c r="J26" s="305"/>
      <c r="K26" s="374"/>
      <c r="L26" s="254"/>
      <c r="M26" s="255"/>
    </row>
    <row r="27" spans="1:13" s="280" customFormat="1" ht="16.5" customHeight="1">
      <c r="A27" s="278"/>
      <c r="B27" s="256"/>
      <c r="C27" s="260" t="s">
        <v>153</v>
      </c>
      <c r="D27" s="302" t="s">
        <v>68</v>
      </c>
      <c r="E27" s="302" t="s">
        <v>68</v>
      </c>
      <c r="F27" s="302" t="s">
        <v>68</v>
      </c>
      <c r="G27" s="302" t="s">
        <v>68</v>
      </c>
      <c r="H27" s="302" t="s">
        <v>68</v>
      </c>
      <c r="I27" s="302" t="s">
        <v>68</v>
      </c>
      <c r="J27" s="302" t="s">
        <v>68</v>
      </c>
      <c r="K27" s="373" t="s">
        <v>68</v>
      </c>
      <c r="L27" s="261"/>
      <c r="M27" s="255"/>
    </row>
    <row r="28" spans="1:13" s="280" customFormat="1" ht="16.5" customHeight="1">
      <c r="A28" s="278"/>
      <c r="B28" s="256"/>
      <c r="C28" s="257" t="s">
        <v>154</v>
      </c>
      <c r="D28" s="302" t="s">
        <v>68</v>
      </c>
      <c r="E28" s="302" t="s">
        <v>68</v>
      </c>
      <c r="F28" s="302" t="s">
        <v>68</v>
      </c>
      <c r="G28" s="302" t="s">
        <v>68</v>
      </c>
      <c r="H28" s="302" t="s">
        <v>68</v>
      </c>
      <c r="I28" s="302" t="s">
        <v>68</v>
      </c>
      <c r="J28" s="302" t="s">
        <v>68</v>
      </c>
      <c r="K28" s="373" t="s">
        <v>68</v>
      </c>
      <c r="L28" s="254"/>
      <c r="M28" s="255"/>
    </row>
    <row r="29" spans="1:13" s="280" customFormat="1" ht="16.5" customHeight="1">
      <c r="A29" s="278"/>
      <c r="B29" s="256"/>
      <c r="C29" s="258" t="s">
        <v>155</v>
      </c>
      <c r="D29" s="302" t="s">
        <v>68</v>
      </c>
      <c r="E29" s="302" t="s">
        <v>68</v>
      </c>
      <c r="F29" s="302" t="s">
        <v>68</v>
      </c>
      <c r="G29" s="302" t="s">
        <v>68</v>
      </c>
      <c r="H29" s="302" t="s">
        <v>68</v>
      </c>
      <c r="I29" s="302" t="s">
        <v>68</v>
      </c>
      <c r="J29" s="302" t="s">
        <v>68</v>
      </c>
      <c r="K29" s="373" t="s">
        <v>68</v>
      </c>
      <c r="L29" s="254"/>
      <c r="M29" s="255"/>
    </row>
    <row r="30" spans="1:13" s="280" customFormat="1" ht="16.5" customHeight="1">
      <c r="A30" s="279"/>
      <c r="B30" s="256"/>
      <c r="C30" s="260"/>
      <c r="D30" s="307"/>
      <c r="E30" s="307"/>
      <c r="F30" s="307"/>
      <c r="G30" s="307"/>
      <c r="H30" s="307"/>
      <c r="I30" s="307"/>
      <c r="J30" s="307"/>
      <c r="K30" s="383"/>
      <c r="L30" s="254"/>
      <c r="M30" s="255"/>
    </row>
    <row r="31" spans="1:13" s="280" customFormat="1" ht="16.5" customHeight="1">
      <c r="A31" s="278"/>
      <c r="B31" s="256"/>
      <c r="C31" s="257" t="s">
        <v>156</v>
      </c>
      <c r="D31" s="302" t="s">
        <v>68</v>
      </c>
      <c r="E31" s="302" t="s">
        <v>68</v>
      </c>
      <c r="F31" s="302" t="s">
        <v>68</v>
      </c>
      <c r="G31" s="302" t="s">
        <v>68</v>
      </c>
      <c r="H31" s="302" t="s">
        <v>68</v>
      </c>
      <c r="I31" s="302" t="s">
        <v>68</v>
      </c>
      <c r="J31" s="302" t="s">
        <v>68</v>
      </c>
      <c r="K31" s="373" t="s">
        <v>68</v>
      </c>
      <c r="L31" s="254"/>
      <c r="M31" s="255"/>
    </row>
    <row r="32" spans="1:13" s="280" customFormat="1" ht="16.5" customHeight="1">
      <c r="A32" s="278"/>
      <c r="B32" s="256"/>
      <c r="C32" s="257" t="s">
        <v>157</v>
      </c>
      <c r="D32" s="302" t="s">
        <v>68</v>
      </c>
      <c r="E32" s="302" t="s">
        <v>68</v>
      </c>
      <c r="F32" s="302" t="s">
        <v>68</v>
      </c>
      <c r="G32" s="302" t="s">
        <v>68</v>
      </c>
      <c r="H32" s="302" t="s">
        <v>68</v>
      </c>
      <c r="I32" s="302" t="s">
        <v>68</v>
      </c>
      <c r="J32" s="302" t="s">
        <v>68</v>
      </c>
      <c r="K32" s="373" t="s">
        <v>68</v>
      </c>
      <c r="L32" s="254"/>
      <c r="M32" s="255"/>
    </row>
    <row r="33" spans="1:13" s="280" customFormat="1" ht="16.5" customHeight="1">
      <c r="A33" s="278"/>
      <c r="B33" s="256"/>
      <c r="C33" s="257" t="s">
        <v>158</v>
      </c>
      <c r="D33" s="302" t="s">
        <v>68</v>
      </c>
      <c r="E33" s="302" t="s">
        <v>68</v>
      </c>
      <c r="F33" s="302" t="s">
        <v>68</v>
      </c>
      <c r="G33" s="302" t="s">
        <v>68</v>
      </c>
      <c r="H33" s="302" t="s">
        <v>68</v>
      </c>
      <c r="I33" s="302" t="s">
        <v>68</v>
      </c>
      <c r="J33" s="302" t="s">
        <v>68</v>
      </c>
      <c r="K33" s="373" t="s">
        <v>68</v>
      </c>
      <c r="L33" s="254"/>
      <c r="M33" s="255"/>
    </row>
    <row r="34" spans="1:13" s="280" customFormat="1" ht="16.5" customHeight="1">
      <c r="A34" s="279"/>
      <c r="B34" s="256"/>
      <c r="C34" s="260"/>
      <c r="D34" s="304"/>
      <c r="E34" s="304"/>
      <c r="F34" s="304"/>
      <c r="G34" s="304"/>
      <c r="H34" s="304"/>
      <c r="I34" s="304"/>
      <c r="J34" s="304"/>
      <c r="K34" s="384"/>
      <c r="L34" s="254"/>
      <c r="M34" s="255"/>
    </row>
    <row r="35" spans="1:13" s="280" customFormat="1" ht="16.5" customHeight="1">
      <c r="A35" s="278"/>
      <c r="B35" s="256"/>
      <c r="C35" s="262" t="s">
        <v>159</v>
      </c>
      <c r="D35" s="303" t="s">
        <v>68</v>
      </c>
      <c r="E35" s="303" t="s">
        <v>68</v>
      </c>
      <c r="F35" s="303" t="s">
        <v>68</v>
      </c>
      <c r="G35" s="303" t="s">
        <v>68</v>
      </c>
      <c r="H35" s="303" t="s">
        <v>68</v>
      </c>
      <c r="I35" s="303" t="s">
        <v>68</v>
      </c>
      <c r="J35" s="303" t="s">
        <v>68</v>
      </c>
      <c r="K35" s="373" t="s">
        <v>68</v>
      </c>
      <c r="L35" s="254"/>
      <c r="M35" s="255"/>
    </row>
    <row r="36" spans="1:13" s="280" customFormat="1" ht="16.5" customHeight="1">
      <c r="A36" s="278"/>
      <c r="B36" s="256"/>
      <c r="C36" s="263" t="s">
        <v>160</v>
      </c>
      <c r="D36" s="303" t="s">
        <v>68</v>
      </c>
      <c r="E36" s="303" t="s">
        <v>68</v>
      </c>
      <c r="F36" s="303" t="s">
        <v>68</v>
      </c>
      <c r="G36" s="303" t="s">
        <v>68</v>
      </c>
      <c r="H36" s="303" t="s">
        <v>68</v>
      </c>
      <c r="I36" s="303" t="s">
        <v>68</v>
      </c>
      <c r="J36" s="303" t="s">
        <v>68</v>
      </c>
      <c r="K36" s="373" t="s">
        <v>68</v>
      </c>
      <c r="L36" s="254"/>
      <c r="M36" s="255"/>
    </row>
    <row r="37" spans="1:13" s="280" customFormat="1" ht="16.5" customHeight="1">
      <c r="A37" s="278"/>
      <c r="B37" s="256"/>
      <c r="C37" s="257" t="s">
        <v>161</v>
      </c>
      <c r="D37" s="303" t="s">
        <v>68</v>
      </c>
      <c r="E37" s="303" t="s">
        <v>68</v>
      </c>
      <c r="F37" s="303" t="s">
        <v>68</v>
      </c>
      <c r="G37" s="303" t="s">
        <v>68</v>
      </c>
      <c r="H37" s="303" t="s">
        <v>68</v>
      </c>
      <c r="I37" s="303" t="s">
        <v>68</v>
      </c>
      <c r="J37" s="303" t="s">
        <v>68</v>
      </c>
      <c r="K37" s="373" t="s">
        <v>68</v>
      </c>
      <c r="L37" s="254"/>
      <c r="M37" s="255"/>
    </row>
    <row r="38" spans="1:13" s="280" customFormat="1" ht="13.5" customHeight="1" thickBot="1">
      <c r="A38" s="279"/>
      <c r="B38" s="256"/>
      <c r="C38" s="257"/>
      <c r="D38" s="310"/>
      <c r="E38" s="311"/>
      <c r="F38" s="311"/>
      <c r="G38" s="311"/>
      <c r="H38" s="311"/>
      <c r="I38" s="311"/>
      <c r="J38" s="311"/>
      <c r="K38" s="376"/>
      <c r="L38" s="406"/>
      <c r="M38" s="255"/>
    </row>
    <row r="39" spans="1:13" s="280" customFormat="1" ht="19.5" customHeight="1" thickBot="1" thickTop="1">
      <c r="A39" s="281"/>
      <c r="B39" s="256"/>
      <c r="C39" s="184" t="s">
        <v>181</v>
      </c>
      <c r="D39" s="312" t="s">
        <v>68</v>
      </c>
      <c r="E39" s="312" t="s">
        <v>68</v>
      </c>
      <c r="F39" s="312" t="s">
        <v>68</v>
      </c>
      <c r="G39" s="312" t="s">
        <v>68</v>
      </c>
      <c r="H39" s="312" t="s">
        <v>68</v>
      </c>
      <c r="I39" s="312" t="s">
        <v>68</v>
      </c>
      <c r="J39" s="312" t="s">
        <v>68</v>
      </c>
      <c r="K39" s="382" t="s">
        <v>68</v>
      </c>
      <c r="L39" s="265"/>
      <c r="M39" s="255"/>
    </row>
    <row r="40" spans="1:13" ht="9" customHeight="1" thickBot="1" thickTop="1">
      <c r="A40" s="279"/>
      <c r="B40" s="173"/>
      <c r="C40" s="266"/>
      <c r="D40" s="329"/>
      <c r="E40" s="329"/>
      <c r="F40" s="329"/>
      <c r="G40" s="329"/>
      <c r="H40" s="329"/>
      <c r="I40" s="329"/>
      <c r="J40" s="329"/>
      <c r="K40" s="378"/>
      <c r="L40" s="317"/>
      <c r="M40" s="110"/>
    </row>
    <row r="41" spans="1:13" ht="9" customHeight="1" thickBot="1" thickTop="1">
      <c r="A41" s="277"/>
      <c r="B41" s="173"/>
      <c r="C41" s="318"/>
      <c r="D41" s="330"/>
      <c r="E41" s="331"/>
      <c r="F41" s="331"/>
      <c r="G41" s="331"/>
      <c r="H41" s="331"/>
      <c r="I41" s="331"/>
      <c r="J41" s="331"/>
      <c r="K41" s="379"/>
      <c r="L41" s="319"/>
      <c r="M41" s="110"/>
    </row>
    <row r="42" spans="1:13" ht="16.5" thickBot="1" thickTop="1">
      <c r="A42" s="281"/>
      <c r="B42" s="173"/>
      <c r="C42" s="184" t="s">
        <v>182</v>
      </c>
      <c r="D42" s="225" t="s">
        <v>68</v>
      </c>
      <c r="E42" s="225" t="s">
        <v>68</v>
      </c>
      <c r="F42" s="225" t="s">
        <v>68</v>
      </c>
      <c r="G42" s="225" t="s">
        <v>68</v>
      </c>
      <c r="H42" s="225" t="s">
        <v>68</v>
      </c>
      <c r="I42" s="225" t="s">
        <v>68</v>
      </c>
      <c r="J42" s="225" t="s">
        <v>68</v>
      </c>
      <c r="K42" s="211" t="s">
        <v>68</v>
      </c>
      <c r="L42" s="134"/>
      <c r="M42" s="110"/>
    </row>
    <row r="43" spans="1:13" ht="15" thickTop="1">
      <c r="A43" s="278"/>
      <c r="B43" s="173"/>
      <c r="C43" s="257" t="s">
        <v>183</v>
      </c>
      <c r="D43" s="115" t="s">
        <v>68</v>
      </c>
      <c r="E43" s="115" t="s">
        <v>68</v>
      </c>
      <c r="F43" s="115" t="s">
        <v>68</v>
      </c>
      <c r="G43" s="115" t="s">
        <v>68</v>
      </c>
      <c r="H43" s="115" t="s">
        <v>68</v>
      </c>
      <c r="I43" s="115" t="s">
        <v>68</v>
      </c>
      <c r="J43" s="115" t="s">
        <v>68</v>
      </c>
      <c r="K43" s="203" t="s">
        <v>68</v>
      </c>
      <c r="L43" s="116"/>
      <c r="M43" s="110"/>
    </row>
    <row r="44" spans="1:13" ht="14.25">
      <c r="A44" s="278"/>
      <c r="B44" s="173"/>
      <c r="C44" s="257" t="s">
        <v>184</v>
      </c>
      <c r="D44" s="115" t="s">
        <v>68</v>
      </c>
      <c r="E44" s="115" t="s">
        <v>68</v>
      </c>
      <c r="F44" s="115" t="s">
        <v>68</v>
      </c>
      <c r="G44" s="115" t="s">
        <v>68</v>
      </c>
      <c r="H44" s="115" t="s">
        <v>68</v>
      </c>
      <c r="I44" s="115" t="s">
        <v>68</v>
      </c>
      <c r="J44" s="115" t="s">
        <v>68</v>
      </c>
      <c r="K44" s="203" t="s">
        <v>68</v>
      </c>
      <c r="L44" s="320"/>
      <c r="M44" s="110"/>
    </row>
    <row r="45" spans="1:13" ht="9.75" customHeight="1" thickBot="1">
      <c r="A45" s="277"/>
      <c r="B45" s="173"/>
      <c r="C45" s="258"/>
      <c r="D45" s="112"/>
      <c r="E45" s="112"/>
      <c r="F45" s="112"/>
      <c r="G45" s="112"/>
      <c r="H45" s="112"/>
      <c r="I45" s="112"/>
      <c r="J45" s="112"/>
      <c r="K45" s="112"/>
      <c r="L45" s="332"/>
      <c r="M45" s="110"/>
    </row>
    <row r="46" spans="1:15" ht="20.25" thickBot="1" thickTop="1">
      <c r="A46" s="277"/>
      <c r="B46" s="173"/>
      <c r="C46" s="268" t="s">
        <v>163</v>
      </c>
      <c r="D46" s="269"/>
      <c r="E46" s="269"/>
      <c r="F46" s="269"/>
      <c r="G46" s="269"/>
      <c r="H46" s="269"/>
      <c r="I46" s="269"/>
      <c r="J46" s="269"/>
      <c r="K46" s="269"/>
      <c r="L46" s="270"/>
      <c r="M46" s="110"/>
      <c r="O46" s="5"/>
    </row>
    <row r="47" spans="1:15" ht="8.25" customHeight="1" thickTop="1">
      <c r="A47" s="277"/>
      <c r="B47" s="173"/>
      <c r="C47" s="271"/>
      <c r="D47" s="272"/>
      <c r="E47" s="273"/>
      <c r="F47" s="273"/>
      <c r="G47" s="273"/>
      <c r="H47" s="273"/>
      <c r="I47" s="273"/>
      <c r="J47" s="273"/>
      <c r="K47" s="273"/>
      <c r="L47" s="273"/>
      <c r="M47" s="110"/>
      <c r="O47" s="5"/>
    </row>
    <row r="48" spans="1:15" ht="15.75">
      <c r="A48" s="277"/>
      <c r="B48" s="173"/>
      <c r="C48" s="138" t="s">
        <v>164</v>
      </c>
      <c r="D48" s="5"/>
      <c r="E48" s="136"/>
      <c r="F48" s="136"/>
      <c r="G48" s="136"/>
      <c r="H48" s="136"/>
      <c r="I48" s="136"/>
      <c r="J48" s="136"/>
      <c r="K48" s="5" t="s">
        <v>165</v>
      </c>
      <c r="L48" s="136"/>
      <c r="M48" s="110"/>
      <c r="O48" s="5"/>
    </row>
    <row r="49" spans="1:15" ht="15.75">
      <c r="A49" s="277"/>
      <c r="B49" s="173"/>
      <c r="C49" s="138" t="s">
        <v>185</v>
      </c>
      <c r="D49" s="5"/>
      <c r="E49" s="136"/>
      <c r="F49" s="136"/>
      <c r="G49" s="136"/>
      <c r="H49" s="136"/>
      <c r="I49" s="136"/>
      <c r="J49" s="136"/>
      <c r="K49" s="5" t="s">
        <v>167</v>
      </c>
      <c r="L49" s="136"/>
      <c r="M49" s="110"/>
      <c r="O49" s="5"/>
    </row>
    <row r="50" spans="1:15" ht="15.75">
      <c r="A50" s="277"/>
      <c r="B50" s="173"/>
      <c r="C50" s="138" t="s">
        <v>168</v>
      </c>
      <c r="D50" s="322"/>
      <c r="E50" s="323"/>
      <c r="F50" s="323"/>
      <c r="G50" s="323"/>
      <c r="H50" s="323"/>
      <c r="I50" s="323"/>
      <c r="J50" s="323"/>
      <c r="K50" s="322" t="s">
        <v>169</v>
      </c>
      <c r="L50" s="323"/>
      <c r="M50" s="110"/>
      <c r="O50" s="5"/>
    </row>
    <row r="51" spans="1:15" ht="9.75" customHeight="1" thickBot="1">
      <c r="A51" s="282"/>
      <c r="B51" s="190"/>
      <c r="C51" s="274"/>
      <c r="D51" s="324"/>
      <c r="E51" s="325"/>
      <c r="F51" s="325"/>
      <c r="G51" s="325"/>
      <c r="H51" s="325"/>
      <c r="I51" s="325"/>
      <c r="J51" s="325"/>
      <c r="K51" s="325"/>
      <c r="L51" s="325"/>
      <c r="M51" s="142"/>
      <c r="O51" s="5"/>
    </row>
    <row r="52" spans="1:15" ht="16.5" thickTop="1">
      <c r="A52" s="275"/>
      <c r="B52" s="283"/>
      <c r="C52" s="138"/>
      <c r="D52" s="322"/>
      <c r="E52" s="322"/>
      <c r="F52" s="322"/>
      <c r="G52" s="322"/>
      <c r="H52" s="322"/>
      <c r="I52" s="322"/>
      <c r="J52" s="322"/>
      <c r="K52" s="322"/>
      <c r="L52" s="322"/>
      <c r="M52" s="5"/>
      <c r="N52" s="5"/>
      <c r="O52" s="5"/>
    </row>
    <row r="53" spans="4:12" ht="12.75">
      <c r="D53" s="327"/>
      <c r="E53" s="327"/>
      <c r="F53" s="327"/>
      <c r="G53" s="327"/>
      <c r="H53" s="327"/>
      <c r="I53" s="327"/>
      <c r="J53" s="327"/>
      <c r="K53" s="327"/>
      <c r="L53" s="327"/>
    </row>
    <row r="54" spans="2:13" ht="15">
      <c r="B54" s="284" t="s">
        <v>214</v>
      </c>
      <c r="C54" s="285"/>
      <c r="D54" s="328"/>
      <c r="E54" s="328"/>
      <c r="F54" s="328"/>
      <c r="G54" s="328"/>
      <c r="H54" s="328"/>
      <c r="I54" s="328"/>
      <c r="J54" s="328"/>
      <c r="K54" s="328"/>
      <c r="L54" s="328"/>
      <c r="M54" s="287"/>
    </row>
    <row r="55" spans="2:13" ht="15.75">
      <c r="B55" s="288"/>
      <c r="C55" s="289" t="s">
        <v>254</v>
      </c>
      <c r="D55" s="290">
        <f aca="true" t="shared" si="0" ref="D55:J55">IF(D39="M",0,D39)-IF(D10="M",0,D10)-IF(D12="M",0,D12)-IF(D23="M",0,D23)-IF(D35="M",0,D35)</f>
        <v>0</v>
      </c>
      <c r="E55" s="290">
        <f t="shared" si="0"/>
        <v>0</v>
      </c>
      <c r="F55" s="290">
        <f t="shared" si="0"/>
        <v>0</v>
      </c>
      <c r="G55" s="290">
        <f t="shared" si="0"/>
        <v>0</v>
      </c>
      <c r="H55" s="290">
        <f t="shared" si="0"/>
        <v>0</v>
      </c>
      <c r="I55" s="290">
        <f t="shared" si="0"/>
        <v>0</v>
      </c>
      <c r="J55" s="290">
        <f t="shared" si="0"/>
        <v>0</v>
      </c>
      <c r="K55" s="290">
        <f>IF(K39="M",0,K39)-IF(K10="M",0,K10)-IF(K12="M",0,K12)-IF(K23="M",0,K23)-IF(K35="M",0,K35)</f>
        <v>0</v>
      </c>
      <c r="L55" s="247"/>
      <c r="M55" s="213"/>
    </row>
    <row r="56" spans="2:13" ht="15.75">
      <c r="B56" s="288"/>
      <c r="C56" s="289" t="s">
        <v>255</v>
      </c>
      <c r="D56" s="290">
        <f aca="true" t="shared" si="1" ref="D56:J56">IF(D12="M",0,D12)-IF(D13="M",0,D13)-IF(D14="M",0,D14)-IF(D15="M",0,D15)-IF(D18="M",0,D18)-IF(D21="M",0,D21)</f>
        <v>0</v>
      </c>
      <c r="E56" s="290">
        <f t="shared" si="1"/>
        <v>0</v>
      </c>
      <c r="F56" s="290">
        <f t="shared" si="1"/>
        <v>0</v>
      </c>
      <c r="G56" s="290">
        <f t="shared" si="1"/>
        <v>0</v>
      </c>
      <c r="H56" s="290">
        <f t="shared" si="1"/>
        <v>0</v>
      </c>
      <c r="I56" s="290">
        <f t="shared" si="1"/>
        <v>0</v>
      </c>
      <c r="J56" s="290">
        <f t="shared" si="1"/>
        <v>0</v>
      </c>
      <c r="K56" s="290">
        <f>IF(K12="M",0,K12)-IF(K13="M",0,K13)-IF(K14="M",0,K14)-IF(K15="M",0,K15)-IF(K18="M",0,K18)-IF(K21="M",0,K21)</f>
        <v>0</v>
      </c>
      <c r="L56" s="247"/>
      <c r="M56" s="213"/>
    </row>
    <row r="57" spans="2:13" ht="15.75">
      <c r="B57" s="288"/>
      <c r="C57" s="289" t="s">
        <v>256</v>
      </c>
      <c r="D57" s="290">
        <f aca="true" t="shared" si="2" ref="D57:J57">IF(D15="M",0,D15)-IF(D16="M",0,D16)-IF(D17="M",0,D17)</f>
        <v>0</v>
      </c>
      <c r="E57" s="290">
        <f t="shared" si="2"/>
        <v>0</v>
      </c>
      <c r="F57" s="290">
        <f t="shared" si="2"/>
        <v>0</v>
      </c>
      <c r="G57" s="290">
        <f t="shared" si="2"/>
        <v>0</v>
      </c>
      <c r="H57" s="290">
        <f t="shared" si="2"/>
        <v>0</v>
      </c>
      <c r="I57" s="290">
        <f t="shared" si="2"/>
        <v>0</v>
      </c>
      <c r="J57" s="290">
        <f t="shared" si="2"/>
        <v>0</v>
      </c>
      <c r="K57" s="290">
        <f>IF(K15="M",0,K15)-IF(K16="M",0,K16)-IF(K17="M",0,K17)</f>
        <v>0</v>
      </c>
      <c r="L57" s="247"/>
      <c r="M57" s="213"/>
    </row>
    <row r="58" spans="2:13" ht="15.75">
      <c r="B58" s="288"/>
      <c r="C58" s="289" t="s">
        <v>257</v>
      </c>
      <c r="D58" s="290">
        <f aca="true" t="shared" si="3" ref="D58:J58">IF(D18="M",0,D18)-IF(D19="M",0,D19)-IF(D20="M",0,D20)</f>
        <v>0</v>
      </c>
      <c r="E58" s="290">
        <f t="shared" si="3"/>
        <v>0</v>
      </c>
      <c r="F58" s="290">
        <f t="shared" si="3"/>
        <v>0</v>
      </c>
      <c r="G58" s="290">
        <f t="shared" si="3"/>
        <v>0</v>
      </c>
      <c r="H58" s="290">
        <f t="shared" si="3"/>
        <v>0</v>
      </c>
      <c r="I58" s="290">
        <f t="shared" si="3"/>
        <v>0</v>
      </c>
      <c r="J58" s="290">
        <f t="shared" si="3"/>
        <v>0</v>
      </c>
      <c r="K58" s="290">
        <f>IF(K18="M",0,K18)-IF(K19="M",0,K19)-IF(K20="M",0,K20)</f>
        <v>0</v>
      </c>
      <c r="L58" s="247"/>
      <c r="M58" s="213"/>
    </row>
    <row r="59" spans="2:13" ht="23.25">
      <c r="B59" s="288"/>
      <c r="C59" s="289" t="s">
        <v>258</v>
      </c>
      <c r="D59" s="290">
        <f aca="true" t="shared" si="4" ref="D59:J59">IF(D23="M",0,D23)-IF(D24="M",0,D24)-IF(D25="M",0,D25)-IF(D27="M",0,D27)-IF(D28="M",0,D28)-IF(D29="M",0,D29)-IF(D31="M",0,D31)-IF(D32="M",0,D32)-IF(D33="M",0,D33)</f>
        <v>0</v>
      </c>
      <c r="E59" s="290">
        <f t="shared" si="4"/>
        <v>0</v>
      </c>
      <c r="F59" s="290">
        <f t="shared" si="4"/>
        <v>0</v>
      </c>
      <c r="G59" s="290">
        <f t="shared" si="4"/>
        <v>0</v>
      </c>
      <c r="H59" s="290">
        <f t="shared" si="4"/>
        <v>0</v>
      </c>
      <c r="I59" s="290">
        <f t="shared" si="4"/>
        <v>0</v>
      </c>
      <c r="J59" s="290">
        <f t="shared" si="4"/>
        <v>0</v>
      </c>
      <c r="K59" s="290">
        <f>IF(K23="M",0,K23)-IF(K24="M",0,K24)-IF(K25="M",0,K25)-IF(K27="M",0,K27)-IF(K28="M",0,K28)-IF(K29="M",0,K29)-IF(K31="M",0,K31)-IF(K32="M",0,K32)-IF(K33="M",0,K33)</f>
        <v>0</v>
      </c>
      <c r="L59" s="247"/>
      <c r="M59" s="213"/>
    </row>
    <row r="60" spans="2:13" ht="15.75">
      <c r="B60" s="288"/>
      <c r="C60" s="289" t="s">
        <v>259</v>
      </c>
      <c r="D60" s="290">
        <f aca="true" t="shared" si="5" ref="D60:J60">IF(D35="M",0,D35)-IF(D36="M",0,D36)-IF(D37="M",0,D37)</f>
        <v>0</v>
      </c>
      <c r="E60" s="290">
        <f t="shared" si="5"/>
        <v>0</v>
      </c>
      <c r="F60" s="290">
        <f t="shared" si="5"/>
        <v>0</v>
      </c>
      <c r="G60" s="290">
        <f t="shared" si="5"/>
        <v>0</v>
      </c>
      <c r="H60" s="290">
        <f t="shared" si="5"/>
        <v>0</v>
      </c>
      <c r="I60" s="290">
        <f t="shared" si="5"/>
        <v>0</v>
      </c>
      <c r="J60" s="290">
        <f t="shared" si="5"/>
        <v>0</v>
      </c>
      <c r="K60" s="290">
        <f>IF(K35="M",0,K35)-IF(K36="M",0,K36)-IF(K37="M",0,K37)</f>
        <v>0</v>
      </c>
      <c r="L60" s="247"/>
      <c r="M60" s="213"/>
    </row>
    <row r="61" spans="2:13" ht="15.75">
      <c r="B61" s="288"/>
      <c r="C61" s="289" t="s">
        <v>260</v>
      </c>
      <c r="D61" s="294"/>
      <c r="E61" s="294">
        <f aca="true" t="shared" si="6" ref="E61:J61">IF(E39="M",0,E39)-IF(E43="M",0,E43)+IF(D43="M",0,D43)</f>
        <v>0</v>
      </c>
      <c r="F61" s="294">
        <f t="shared" si="6"/>
        <v>0</v>
      </c>
      <c r="G61" s="294">
        <f t="shared" si="6"/>
        <v>0</v>
      </c>
      <c r="H61" s="294">
        <f t="shared" si="6"/>
        <v>0</v>
      </c>
      <c r="I61" s="294">
        <f t="shared" si="6"/>
        <v>0</v>
      </c>
      <c r="J61" s="294">
        <f t="shared" si="6"/>
        <v>0</v>
      </c>
      <c r="K61" s="294">
        <f>IF(K39="M",0,K39)-IF(K43="M",0,K43)+IF(J43="M",0,J43)</f>
        <v>0</v>
      </c>
      <c r="L61" s="247"/>
      <c r="M61" s="213"/>
    </row>
    <row r="62" spans="2:13" ht="15.75">
      <c r="B62" s="288"/>
      <c r="C62" s="289" t="s">
        <v>261</v>
      </c>
      <c r="D62" s="290">
        <f aca="true" t="shared" si="7" ref="D62:J62">IF(D42="M",0,D42)-IF(D43="M",0,D43)+IF(D44="M",0,D44)</f>
        <v>0</v>
      </c>
      <c r="E62" s="290">
        <f t="shared" si="7"/>
        <v>0</v>
      </c>
      <c r="F62" s="290">
        <f t="shared" si="7"/>
        <v>0</v>
      </c>
      <c r="G62" s="290">
        <f t="shared" si="7"/>
        <v>0</v>
      </c>
      <c r="H62" s="290">
        <f t="shared" si="7"/>
        <v>0</v>
      </c>
      <c r="I62" s="290">
        <f t="shared" si="7"/>
        <v>0</v>
      </c>
      <c r="J62" s="290">
        <f t="shared" si="7"/>
        <v>0</v>
      </c>
      <c r="K62" s="290">
        <f>IF(K42="M",0,K42)-IF(K43="M",0,K43)+IF(K44="M",0,K44)</f>
        <v>0</v>
      </c>
      <c r="L62" s="247"/>
      <c r="M62" s="213"/>
    </row>
    <row r="63" spans="2:13" ht="15.75">
      <c r="B63" s="292" t="s">
        <v>222</v>
      </c>
      <c r="C63" s="293"/>
      <c r="D63" s="294"/>
      <c r="E63" s="294"/>
      <c r="F63" s="294"/>
      <c r="G63" s="294"/>
      <c r="H63" s="294"/>
      <c r="I63" s="294"/>
      <c r="J63" s="294"/>
      <c r="K63" s="294"/>
      <c r="L63" s="247"/>
      <c r="M63" s="213"/>
    </row>
    <row r="64" spans="2:13" ht="15.75">
      <c r="B64" s="295"/>
      <c r="C64" s="296" t="s">
        <v>262</v>
      </c>
      <c r="D64" s="297">
        <f>IF('Table 1'!H12="M",0,'Table 1'!H12)+IF('Table 3C'!D10="M",0,'Table 3C'!D10)</f>
        <v>0</v>
      </c>
      <c r="E64" s="297">
        <f>IF('Table 1'!G12="M",0,'Table 1'!G12)+IF('Table 3C'!E10="M",0,'Table 3C'!E10)</f>
        <v>0</v>
      </c>
      <c r="F64" s="297">
        <f>IF('Table 1'!G12="M",0,'Table 1'!G12)+IF('Table 3C'!F10="M",0,'Table 3C'!F10)</f>
        <v>0</v>
      </c>
      <c r="G64" s="297">
        <f>IF('Table 1'!H12="M",0,'Table 1'!H12)+IF('Table 3C'!G10="M",0,'Table 3C'!G10)</f>
        <v>0</v>
      </c>
      <c r="H64" s="297">
        <f>IF('Table 1'!I12="M",0,'Table 1'!I12)+IF('Table 3C'!H10="M",0,'Table 3C'!H10)</f>
        <v>0</v>
      </c>
      <c r="I64" s="297">
        <f>IF('Table 1'!J12="M",0,'Table 1'!J12)+IF('Table 3C'!I10="M",0,'Table 3C'!I10)</f>
        <v>0</v>
      </c>
      <c r="J64" s="297">
        <f>IF('Table 1'!K12="M",0,'Table 1'!K12)+IF('Table 3C'!J10="M",0,'Table 3C'!J10)</f>
        <v>0</v>
      </c>
      <c r="K64" s="297">
        <f>IF('Table 1'!L12="M",0,'Table 1'!L12)+IF('Table 3C'!K10="M",0,'Table 3C'!K10)</f>
        <v>0</v>
      </c>
      <c r="L64" s="298"/>
      <c r="M64" s="299"/>
    </row>
  </sheetData>
  <mergeCells count="1">
    <mergeCell ref="D6:K6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Kondora Szilárd</dc:creator>
  <cp:keywords/>
  <dc:description/>
  <cp:lastModifiedBy>ga05158</cp:lastModifiedBy>
  <cp:lastPrinted>2007-03-28T14:08:56Z</cp:lastPrinted>
  <dcterms:created xsi:type="dcterms:W3CDTF">2006-11-02T14:02:25Z</dcterms:created>
  <dcterms:modified xsi:type="dcterms:W3CDTF">2007-10-20T07:47:11Z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